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INDICATEURS\tableaux de bord 2017\"/>
    </mc:Choice>
  </mc:AlternateContent>
  <bookViews>
    <workbookView xWindow="0" yWindow="0" windowWidth="19200" windowHeight="11745" tabRatio="778"/>
  </bookViews>
  <sheets>
    <sheet name="Description" sheetId="152" r:id="rId1"/>
    <sheet name="Fiche clg" sheetId="138" r:id="rId2"/>
    <sheet name="Base_clg" sheetId="151" r:id="rId3"/>
    <sheet name="2017" sheetId="133" state="hidden" r:id="rId4"/>
    <sheet name="2016" sheetId="134" state="hidden" r:id="rId5"/>
    <sheet name="2015" sheetId="135" state="hidden" r:id="rId6"/>
    <sheet name="2014" sheetId="137" state="hidden" r:id="rId7"/>
    <sheet name="sevocap" sheetId="136" state="hidden" r:id="rId8"/>
  </sheets>
  <definedNames>
    <definedName name="abs_coll_av_eff" localSheetId="6">#REF!</definedName>
    <definedName name="abs_coll_av_eff" localSheetId="7">#REF!</definedName>
    <definedName name="abs_coll_av_eff">#REF!</definedName>
    <definedName name="Abs_coll_avc_eff" localSheetId="6">#REF!</definedName>
    <definedName name="Abs_coll_avc_eff" localSheetId="7">#REF!</definedName>
    <definedName name="Abs_coll_avc_eff">#REF!</definedName>
    <definedName name="absentéisme_collèges_avec_effectifs" localSheetId="6">#REF!</definedName>
    <definedName name="absentéisme_collèges_avec_effectifs" localSheetId="7">#REF!</definedName>
    <definedName name="absentéisme_collèges_avec_effectifs">#REF!</definedName>
    <definedName name="Class" localSheetId="6">#REF!</definedName>
    <definedName name="Class" localSheetId="7">#REF!</definedName>
    <definedName name="Class">#REF!</definedName>
    <definedName name="Etablissement_Code">'2016'!$A$8:$A$76</definedName>
    <definedName name="faits_par_étab_2015_2016" localSheetId="6">#REF!</definedName>
    <definedName name="faits_par_étab_2015_2016" localSheetId="7">#REF!</definedName>
    <definedName name="faits_par_étab_2015_2016">#REF!</definedName>
    <definedName name="ids_lp_2015_2016" localSheetId="6">#REF!</definedName>
    <definedName name="ids_lp_2015_2016" localSheetId="7">#REF!</definedName>
    <definedName name="ids_lp_2015_2016">#REF!</definedName>
    <definedName name="ids_lycées_publics" localSheetId="6">#REF!</definedName>
    <definedName name="ids_lycées_publics">#REF!</definedName>
    <definedName name="LP_abs1516" localSheetId="6">#REF!</definedName>
    <definedName name="LP_abs1516" localSheetId="7">#REF!</definedName>
    <definedName name="LP_abs1516">#REF!</definedName>
    <definedName name="lp_absentéisme_2015_2016" localSheetId="6">#REF!</definedName>
    <definedName name="lp_absentéisme_2015_2016" localSheetId="7">#REF!</definedName>
    <definedName name="lp_absentéisme_2015_2016">#REF!</definedName>
    <definedName name="lycées_absentéisme_2015_2016" localSheetId="6">#REF!</definedName>
    <definedName name="lycées_absentéisme_2015_2016">#REF!</definedName>
    <definedName name="Moyenne_CCF_par_Etab" localSheetId="6">#REF!</definedName>
    <definedName name="Moyenne_CCF_par_Etab" localSheetId="7">#REF!</definedName>
    <definedName name="Moyenne_CCF_par_Etab">#REF!</definedName>
    <definedName name="moyenne_ccf_par_étab" localSheetId="6">#REF!</definedName>
    <definedName name="moyenne_ccf_par_étab" localSheetId="7">#REF!</definedName>
    <definedName name="moyenne_ccf_par_étab">#REF!</definedName>
    <definedName name="moyenne_ep_par_étab" localSheetId="6">#REF!</definedName>
    <definedName name="moyenne_ep_par_étab" localSheetId="7">#REF!</definedName>
    <definedName name="moyenne_ep_par_étab">#REF!</definedName>
    <definedName name="nuages" localSheetId="6">#REF!</definedName>
    <definedName name="nuages">#REF!</definedName>
    <definedName name="_xlnm.Print_Area" localSheetId="0">Description!$A$1:$H$67</definedName>
    <definedName name="_xlnm.Print_Area" localSheetId="1">'Fiche clg'!$A$1:$H$140</definedName>
  </definedNames>
  <calcPr calcId="162913"/>
  <fileRecoveryPr autoRecover="0"/>
</workbook>
</file>

<file path=xl/calcChain.xml><?xml version="1.0" encoding="utf-8"?>
<calcChain xmlns="http://schemas.openxmlformats.org/spreadsheetml/2006/main">
  <c r="B3" i="138" l="1"/>
  <c r="U116" i="138" l="1"/>
  <c r="Q116" i="138"/>
  <c r="M116" i="138"/>
  <c r="P116" i="138"/>
  <c r="N116" i="138"/>
  <c r="T116" i="138"/>
  <c r="L116" i="138"/>
  <c r="S116" i="138"/>
  <c r="O116" i="138"/>
  <c r="K116" i="138"/>
  <c r="R116" i="138"/>
  <c r="G73" i="138"/>
  <c r="G44" i="138"/>
  <c r="G100" i="138"/>
  <c r="G84" i="138"/>
  <c r="G60" i="138"/>
  <c r="H103" i="138"/>
  <c r="J93" i="138"/>
  <c r="J54" i="138"/>
  <c r="F75" i="138"/>
  <c r="G76" i="138"/>
  <c r="H77" i="138"/>
  <c r="F74" i="138"/>
  <c r="G75" i="138"/>
  <c r="H76" i="138"/>
  <c r="G74" i="138"/>
  <c r="H75" i="138"/>
  <c r="F77" i="138"/>
  <c r="H74" i="138"/>
  <c r="F76" i="138"/>
  <c r="G77" i="138"/>
  <c r="H61" i="138"/>
  <c r="H102" i="138"/>
  <c r="F25" i="138"/>
  <c r="F85" i="138"/>
  <c r="H46" i="138"/>
  <c r="H87" i="138"/>
  <c r="H23" i="138"/>
  <c r="F89" i="138"/>
  <c r="G49" i="138"/>
  <c r="G101" i="138"/>
  <c r="G45" i="138"/>
  <c r="F48" i="138"/>
  <c r="E24" i="138"/>
  <c r="G86" i="138"/>
  <c r="E25" i="138"/>
  <c r="G23" i="138"/>
  <c r="H24" i="138"/>
  <c r="H45" i="138"/>
  <c r="F47" i="138"/>
  <c r="G48" i="138"/>
  <c r="H49" i="138"/>
  <c r="F63" i="138"/>
  <c r="G85" i="138"/>
  <c r="H86" i="138"/>
  <c r="F88" i="138"/>
  <c r="G89" i="138"/>
  <c r="H101" i="138"/>
  <c r="F103" i="138"/>
  <c r="F3" i="138"/>
  <c r="F23" i="138"/>
  <c r="G24" i="138"/>
  <c r="H25" i="138"/>
  <c r="F46" i="138"/>
  <c r="G47" i="138"/>
  <c r="H48" i="138"/>
  <c r="F61" i="138"/>
  <c r="G63" i="138"/>
  <c r="H85" i="138"/>
  <c r="F87" i="138"/>
  <c r="G88" i="138"/>
  <c r="H89" i="138"/>
  <c r="F102" i="138"/>
  <c r="G103" i="138"/>
  <c r="E23" i="138"/>
  <c r="F24" i="138"/>
  <c r="G25" i="138"/>
  <c r="F45" i="138"/>
  <c r="G46" i="138"/>
  <c r="H47" i="138"/>
  <c r="F49" i="138"/>
  <c r="G61" i="138"/>
  <c r="H63" i="138"/>
  <c r="F86" i="138"/>
  <c r="G87" i="138"/>
  <c r="H88" i="138"/>
  <c r="F101" i="138"/>
  <c r="G102" i="138"/>
  <c r="G104" i="138" l="1"/>
  <c r="H104" i="138"/>
  <c r="F104" i="138"/>
  <c r="CU175" i="133" l="1"/>
  <c r="CU177" i="133"/>
  <c r="CU178" i="133"/>
  <c r="CU179" i="133"/>
  <c r="CU180" i="133"/>
  <c r="CU181" i="133"/>
  <c r="CU184" i="133"/>
  <c r="CU185" i="133"/>
  <c r="CU186" i="133"/>
  <c r="CU187" i="133"/>
  <c r="CU188" i="133"/>
  <c r="CU190" i="133"/>
  <c r="CU191" i="133"/>
  <c r="CU192" i="133"/>
  <c r="CU193" i="133"/>
  <c r="CU195" i="133"/>
  <c r="CU196" i="133"/>
  <c r="CU197" i="133"/>
  <c r="CU198" i="133"/>
  <c r="CU202" i="133"/>
  <c r="CU203" i="133"/>
  <c r="CU204" i="133"/>
  <c r="CU205" i="133"/>
  <c r="CU206" i="133"/>
  <c r="CU207" i="133"/>
  <c r="CU210" i="133"/>
  <c r="CU211" i="133"/>
  <c r="CU212" i="133"/>
  <c r="CU213" i="133"/>
  <c r="CU214" i="133"/>
  <c r="CU215" i="133"/>
  <c r="CU217" i="133"/>
  <c r="CU218" i="133"/>
  <c r="CU219" i="133"/>
  <c r="CU220" i="133"/>
  <c r="CU221" i="133"/>
  <c r="CU222" i="133"/>
  <c r="CU223" i="133"/>
  <c r="CU224" i="133"/>
  <c r="CU226" i="133"/>
  <c r="CU227" i="133"/>
  <c r="CU228" i="133"/>
  <c r="CU229" i="133"/>
  <c r="CU230" i="133"/>
  <c r="CU232" i="133"/>
  <c r="CU234" i="133"/>
  <c r="CU235" i="133"/>
  <c r="CU237" i="133"/>
  <c r="CU238" i="133"/>
  <c r="CU287" i="133"/>
  <c r="CU260" i="133"/>
  <c r="CU94" i="133"/>
  <c r="CU96" i="133"/>
  <c r="CU97" i="133"/>
  <c r="CU98" i="133"/>
  <c r="CU99" i="133"/>
  <c r="CU100" i="133"/>
  <c r="CU103" i="133"/>
  <c r="CU104" i="133"/>
  <c r="CU105" i="133"/>
  <c r="CU106" i="133"/>
  <c r="CU107" i="133"/>
  <c r="CU263" i="133" s="1"/>
  <c r="CU109" i="133"/>
  <c r="CU110" i="133"/>
  <c r="CU111" i="133"/>
  <c r="CU267" i="133" s="1"/>
  <c r="CU112" i="133"/>
  <c r="CU269" i="133"/>
  <c r="CU114" i="133"/>
  <c r="CU115" i="133"/>
  <c r="CU116" i="133"/>
  <c r="CU117" i="133"/>
  <c r="CU121" i="133"/>
  <c r="CU122" i="133"/>
  <c r="CU123" i="133"/>
  <c r="CU279" i="133" s="1"/>
  <c r="CU124" i="133"/>
  <c r="CU280" i="133" s="1"/>
  <c r="CU125" i="133"/>
  <c r="CU126" i="133"/>
  <c r="CU129" i="133"/>
  <c r="CU130" i="133"/>
  <c r="CU131" i="133"/>
  <c r="CU132" i="133"/>
  <c r="CU288" i="133" s="1"/>
  <c r="CU133" i="133"/>
  <c r="CU134" i="133"/>
  <c r="CU136" i="133"/>
  <c r="CU137" i="133"/>
  <c r="CU138" i="133"/>
  <c r="CU294" i="133" s="1"/>
  <c r="CU139" i="133"/>
  <c r="CU141" i="133"/>
  <c r="CU142" i="133"/>
  <c r="CU143" i="133"/>
  <c r="CU145" i="133"/>
  <c r="CU146" i="133"/>
  <c r="CU147" i="133"/>
  <c r="CU148" i="133"/>
  <c r="CU149" i="133"/>
  <c r="CU151" i="133"/>
  <c r="CU153" i="133"/>
  <c r="CU154" i="133"/>
  <c r="CU156" i="133"/>
  <c r="CU157" i="133"/>
  <c r="CU140" i="133"/>
  <c r="CU295" i="133"/>
  <c r="CU271" i="133"/>
  <c r="CU259" i="133"/>
  <c r="CU248" i="133"/>
  <c r="CU89" i="133"/>
  <c r="CU81" i="133"/>
  <c r="CU80" i="133"/>
  <c r="CU82" i="133" s="1"/>
  <c r="CU79" i="133"/>
  <c r="CU77" i="133"/>
  <c r="CW77" i="133"/>
  <c r="CV77" i="133"/>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O171" i="133"/>
  <c r="CO172" i="133"/>
  <c r="CO173" i="133"/>
  <c r="CO174" i="133"/>
  <c r="CO175" i="133"/>
  <c r="CO176" i="133"/>
  <c r="CO178" i="133"/>
  <c r="CO179" i="133"/>
  <c r="CO181" i="133"/>
  <c r="CO182" i="133"/>
  <c r="CO183" i="133"/>
  <c r="CO184" i="133"/>
  <c r="CO185" i="133"/>
  <c r="CO186" i="133"/>
  <c r="CO187" i="133"/>
  <c r="CO188" i="133"/>
  <c r="CO190" i="133"/>
  <c r="CO191" i="133"/>
  <c r="CO192" i="133"/>
  <c r="CO193" i="133"/>
  <c r="CO194" i="133"/>
  <c r="CO196" i="133"/>
  <c r="CO197" i="133"/>
  <c r="CO198" i="133"/>
  <c r="CO199" i="133"/>
  <c r="CO200" i="133"/>
  <c r="CO202" i="133"/>
  <c r="CO203" i="133"/>
  <c r="CO204" i="133"/>
  <c r="CO205" i="133"/>
  <c r="CO207" i="133"/>
  <c r="CO208" i="133"/>
  <c r="CO209" i="133"/>
  <c r="CO210" i="133"/>
  <c r="CO211" i="133"/>
  <c r="CO212" i="133"/>
  <c r="CO213" i="133"/>
  <c r="CO214" i="133"/>
  <c r="CO215" i="133"/>
  <c r="CO216" i="133"/>
  <c r="CO217" i="133"/>
  <c r="CO219" i="133"/>
  <c r="CO220" i="133"/>
  <c r="CO221" i="133"/>
  <c r="CO222" i="133"/>
  <c r="CO223" i="133"/>
  <c r="CO225" i="133"/>
  <c r="CO226" i="133"/>
  <c r="CO229" i="133"/>
  <c r="CO233" i="133"/>
  <c r="CO236" i="133"/>
  <c r="CO237" i="133"/>
  <c r="CO141" i="133"/>
  <c r="CO142" i="133"/>
  <c r="CO144" i="133"/>
  <c r="CO145" i="133"/>
  <c r="CO148" i="133"/>
  <c r="CO152" i="133"/>
  <c r="CO155" i="133"/>
  <c r="CO156" i="133"/>
  <c r="CO90" i="133"/>
  <c r="CO91" i="133"/>
  <c r="CO262" i="133" s="1"/>
  <c r="CO92" i="133"/>
  <c r="CO93" i="133"/>
  <c r="CO94" i="133"/>
  <c r="CO95" i="133"/>
  <c r="CO97" i="133"/>
  <c r="CO263" i="133" s="1"/>
  <c r="CO98" i="133"/>
  <c r="CO100" i="133"/>
  <c r="CO101" i="133"/>
  <c r="CO102" i="133"/>
  <c r="CO103" i="133"/>
  <c r="CO104" i="133"/>
  <c r="CO105" i="133"/>
  <c r="CO106" i="133"/>
  <c r="CO107" i="133"/>
  <c r="CO109" i="133"/>
  <c r="CO110" i="133"/>
  <c r="CO111" i="133"/>
  <c r="CO112" i="133"/>
  <c r="CO113" i="133"/>
  <c r="CO270" i="133"/>
  <c r="CO115" i="133"/>
  <c r="CO271" i="133" s="1"/>
  <c r="CO116" i="133"/>
  <c r="CO117" i="133"/>
  <c r="CO118" i="133"/>
  <c r="CO119" i="133"/>
  <c r="CO121" i="133"/>
  <c r="CO122" i="133"/>
  <c r="CO123" i="133"/>
  <c r="CO124" i="133"/>
  <c r="CO126" i="133"/>
  <c r="CO127" i="133"/>
  <c r="CO128" i="133"/>
  <c r="CO129" i="133"/>
  <c r="CO130" i="133"/>
  <c r="CO131" i="133"/>
  <c r="CO287" i="133" s="1"/>
  <c r="CO132" i="133"/>
  <c r="CO133" i="133"/>
  <c r="CO134" i="133"/>
  <c r="CO135" i="133"/>
  <c r="CO136" i="133"/>
  <c r="CO138" i="133"/>
  <c r="CO139" i="133"/>
  <c r="CO295" i="133" s="1"/>
  <c r="CO170" i="133"/>
  <c r="CO140" i="133"/>
  <c r="CO293" i="133"/>
  <c r="CO89" i="133"/>
  <c r="CO81" i="133"/>
  <c r="CO80" i="133"/>
  <c r="CO82" i="133" s="1"/>
  <c r="CO79" i="133"/>
  <c r="CO77" i="133"/>
  <c r="CQ77" i="133"/>
  <c r="CP77" i="133"/>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U272" i="133" l="1"/>
  <c r="CU278" i="133"/>
  <c r="CU264" i="133"/>
  <c r="CU256" i="133"/>
  <c r="CU268" i="133"/>
  <c r="CU249" i="133"/>
  <c r="CU265" i="133"/>
  <c r="CU273" i="133"/>
  <c r="CU281" i="133"/>
  <c r="CU289" i="133"/>
  <c r="CU250" i="133"/>
  <c r="CU258" i="133"/>
  <c r="CU274" i="133"/>
  <c r="CU282" i="133"/>
  <c r="CU290" i="133"/>
  <c r="CU160" i="133"/>
  <c r="CU276" i="133"/>
  <c r="CU292" i="133"/>
  <c r="CU161" i="133"/>
  <c r="CU245" i="133"/>
  <c r="CU253" i="133"/>
  <c r="CU261" i="133"/>
  <c r="CU277" i="133"/>
  <c r="CU285" i="133"/>
  <c r="CU293" i="133"/>
  <c r="CU162" i="133"/>
  <c r="CU246" i="133"/>
  <c r="CU254" i="133"/>
  <c r="CU262" i="133"/>
  <c r="CU270" i="133"/>
  <c r="CU286" i="133"/>
  <c r="CU257" i="133"/>
  <c r="CU266" i="133"/>
  <c r="CU251" i="133"/>
  <c r="CU275" i="133"/>
  <c r="CU283" i="133"/>
  <c r="CU291" i="133"/>
  <c r="CU252" i="133"/>
  <c r="CU284" i="133"/>
  <c r="CU247" i="133"/>
  <c r="CU255" i="133"/>
  <c r="CU170" i="133"/>
  <c r="CO278" i="133"/>
  <c r="CO288" i="133"/>
  <c r="CO253" i="133"/>
  <c r="CO261" i="133"/>
  <c r="CO279" i="133"/>
  <c r="CO285" i="133"/>
  <c r="CO294" i="133"/>
  <c r="CO251" i="133"/>
  <c r="CO259" i="133"/>
  <c r="CO268" i="133"/>
  <c r="CO277" i="133"/>
  <c r="CO286" i="133"/>
  <c r="CO252" i="133"/>
  <c r="CO260" i="133"/>
  <c r="CO269" i="133"/>
  <c r="CO246" i="133"/>
  <c r="CO254" i="133"/>
  <c r="CO247" i="133"/>
  <c r="CO255" i="133"/>
  <c r="CO257" i="133"/>
  <c r="CO281" i="133"/>
  <c r="CO250" i="133"/>
  <c r="CO266" i="133"/>
  <c r="CO267" i="133"/>
  <c r="CO283" i="133"/>
  <c r="CO276" i="133"/>
  <c r="CO292" i="133"/>
  <c r="CO245" i="133"/>
  <c r="CO265" i="133"/>
  <c r="CO289" i="133"/>
  <c r="CO274" i="133"/>
  <c r="CO275" i="133"/>
  <c r="CO291" i="133"/>
  <c r="CO284" i="133"/>
  <c r="CO162" i="133"/>
  <c r="CO249" i="133"/>
  <c r="CO273" i="133"/>
  <c r="CO282" i="133"/>
  <c r="CO160" i="133"/>
  <c r="CO258" i="133"/>
  <c r="CO290" i="133"/>
  <c r="CO161" i="133"/>
  <c r="CO248" i="133"/>
  <c r="CO256" i="133"/>
  <c r="CO264" i="133"/>
  <c r="CO272" i="133"/>
  <c r="CO280" i="133"/>
  <c r="CU158" i="133" l="1"/>
  <c r="CU315" i="133"/>
  <c r="CU163" i="133"/>
  <c r="CO158" i="133"/>
  <c r="CO315" i="133"/>
  <c r="CO163" i="133"/>
  <c r="CI90" i="133"/>
  <c r="CI91" i="133"/>
  <c r="CI92" i="133"/>
  <c r="CI93" i="133"/>
  <c r="CI94" i="133"/>
  <c r="CI95" i="133"/>
  <c r="CI96" i="133"/>
  <c r="CI97" i="133"/>
  <c r="CI98" i="133"/>
  <c r="CI99" i="133"/>
  <c r="CI100" i="133"/>
  <c r="CI101" i="133"/>
  <c r="CI102" i="133"/>
  <c r="CI103" i="133"/>
  <c r="CI104" i="133"/>
  <c r="CI105" i="133"/>
  <c r="CI106" i="133"/>
  <c r="CI107" i="133"/>
  <c r="CI109" i="133"/>
  <c r="CI110" i="133"/>
  <c r="CI111" i="133"/>
  <c r="CI112" i="133"/>
  <c r="CI113" i="133"/>
  <c r="CI114" i="133"/>
  <c r="CI115" i="133"/>
  <c r="CI116" i="133"/>
  <c r="CI117" i="133"/>
  <c r="CI118" i="133"/>
  <c r="CI119" i="133"/>
  <c r="CI121" i="133"/>
  <c r="CI122" i="133"/>
  <c r="CI123" i="133"/>
  <c r="CI124" i="133"/>
  <c r="CI125" i="133"/>
  <c r="CI126" i="133"/>
  <c r="CI127" i="133"/>
  <c r="CI128" i="133"/>
  <c r="CI129" i="133"/>
  <c r="CI130" i="133"/>
  <c r="CI131" i="133"/>
  <c r="CI132" i="133"/>
  <c r="CI133" i="133"/>
  <c r="CI134" i="133"/>
  <c r="CI135" i="133"/>
  <c r="CI136" i="133"/>
  <c r="CI137" i="133"/>
  <c r="CI138" i="133"/>
  <c r="CI139" i="133"/>
  <c r="CI140" i="133"/>
  <c r="CI141" i="133"/>
  <c r="CI142" i="133"/>
  <c r="CI143" i="133"/>
  <c r="CI144" i="133"/>
  <c r="CI145" i="133"/>
  <c r="CI146" i="133"/>
  <c r="CI147" i="133"/>
  <c r="CI148" i="133"/>
  <c r="CI149" i="133"/>
  <c r="CI151" i="133"/>
  <c r="CI152" i="133"/>
  <c r="CI153" i="133"/>
  <c r="CI154" i="133"/>
  <c r="CI155" i="133"/>
  <c r="CI156" i="133"/>
  <c r="CI157" i="133"/>
  <c r="CI89" i="133"/>
  <c r="DC77" i="133"/>
  <c r="DB77" i="133"/>
  <c r="DA235" i="133"/>
  <c r="DA220" i="133"/>
  <c r="DA219" i="133"/>
  <c r="DA212" i="133"/>
  <c r="DA211" i="133"/>
  <c r="DA204" i="133"/>
  <c r="DA203" i="133"/>
  <c r="DA196" i="133"/>
  <c r="DA195" i="133"/>
  <c r="DA188" i="133"/>
  <c r="DA187" i="133"/>
  <c r="DA180" i="133"/>
  <c r="DA179" i="133"/>
  <c r="DA172" i="133"/>
  <c r="DA171" i="133"/>
  <c r="DA156" i="133"/>
  <c r="DA237" i="133" s="1"/>
  <c r="DA154" i="133"/>
  <c r="DA150" i="133"/>
  <c r="DA231" i="133" s="1"/>
  <c r="DA148" i="133"/>
  <c r="DA229" i="133" s="1"/>
  <c r="DA145" i="133"/>
  <c r="DA226" i="133" s="1"/>
  <c r="DA142" i="133"/>
  <c r="DA223" i="133" s="1"/>
  <c r="DA141" i="133"/>
  <c r="DA222" i="133" s="1"/>
  <c r="DA140" i="133"/>
  <c r="DA221" i="133" s="1"/>
  <c r="DA139" i="133"/>
  <c r="DA295" i="133" s="1"/>
  <c r="DA138" i="133"/>
  <c r="DA137" i="133"/>
  <c r="DA218" i="133" s="1"/>
  <c r="DA136" i="133"/>
  <c r="DA217" i="133" s="1"/>
  <c r="DA134" i="133"/>
  <c r="DA215" i="133" s="1"/>
  <c r="DA133" i="133"/>
  <c r="DA214" i="133" s="1"/>
  <c r="DA132" i="133"/>
  <c r="DA288" i="133" s="1"/>
  <c r="DA131" i="133"/>
  <c r="DA287" i="133" s="1"/>
  <c r="DA130" i="133"/>
  <c r="DA129" i="133"/>
  <c r="DA210" i="133" s="1"/>
  <c r="DA128" i="133"/>
  <c r="DA209" i="133" s="1"/>
  <c r="DA127" i="133"/>
  <c r="DA208" i="133" s="1"/>
  <c r="DA126" i="133"/>
  <c r="DA207" i="133" s="1"/>
  <c r="DA125" i="133"/>
  <c r="DA206" i="133" s="1"/>
  <c r="DA124" i="133"/>
  <c r="DA280" i="133" s="1"/>
  <c r="DA123" i="133"/>
  <c r="DA279" i="133" s="1"/>
  <c r="DA122" i="133"/>
  <c r="DA121" i="133"/>
  <c r="DA202" i="133" s="1"/>
  <c r="DA120" i="133"/>
  <c r="DA201" i="133" s="1"/>
  <c r="DA119" i="133"/>
  <c r="DA200" i="133" s="1"/>
  <c r="DA118" i="133"/>
  <c r="DA199" i="133" s="1"/>
  <c r="DA117" i="133"/>
  <c r="DA198" i="133" s="1"/>
  <c r="DA116" i="133"/>
  <c r="DA272" i="133" s="1"/>
  <c r="DA115" i="133"/>
  <c r="DA271" i="133" s="1"/>
  <c r="DA114" i="133"/>
  <c r="DA113" i="133"/>
  <c r="DA194" i="133" s="1"/>
  <c r="DA112" i="133"/>
  <c r="DA193" i="133" s="1"/>
  <c r="DA111" i="133"/>
  <c r="DA192" i="133" s="1"/>
  <c r="DA110" i="133"/>
  <c r="DA191" i="133" s="1"/>
  <c r="DA109" i="133"/>
  <c r="DA190" i="133" s="1"/>
  <c r="DA108" i="133"/>
  <c r="DA264" i="133" s="1"/>
  <c r="DA107" i="133"/>
  <c r="DA263" i="133" s="1"/>
  <c r="DA106" i="133"/>
  <c r="DA105" i="133"/>
  <c r="DA186" i="133" s="1"/>
  <c r="DA104" i="133"/>
  <c r="DA185" i="133" s="1"/>
  <c r="DA103" i="133"/>
  <c r="DA184" i="133" s="1"/>
  <c r="DA102" i="133"/>
  <c r="DA183" i="133" s="1"/>
  <c r="DA101" i="133"/>
  <c r="DA182" i="133" s="1"/>
  <c r="DA100" i="133"/>
  <c r="DA256" i="133" s="1"/>
  <c r="DA99" i="133"/>
  <c r="DA255" i="133" s="1"/>
  <c r="DA98" i="133"/>
  <c r="DA97" i="133"/>
  <c r="DA178" i="133" s="1"/>
  <c r="DA96" i="133"/>
  <c r="DA177" i="133" s="1"/>
  <c r="DA95" i="133"/>
  <c r="DA176" i="133" s="1"/>
  <c r="DA94" i="133"/>
  <c r="DA175" i="133" s="1"/>
  <c r="DA93" i="133"/>
  <c r="DA174" i="133" s="1"/>
  <c r="DA92" i="133"/>
  <c r="DA248" i="133" s="1"/>
  <c r="DA91" i="133"/>
  <c r="DA247" i="133" s="1"/>
  <c r="DA90" i="133"/>
  <c r="DA89" i="133"/>
  <c r="DA170" i="133" s="1"/>
  <c r="DA81" i="133"/>
  <c r="DA80" i="133"/>
  <c r="DA82" i="133" s="1"/>
  <c r="DA79" i="133"/>
  <c r="DA9" i="133"/>
  <c r="DA10" i="133"/>
  <c r="DA11" i="133"/>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77" i="133" l="1"/>
  <c r="DA250" i="133"/>
  <c r="DA173" i="133"/>
  <c r="DA189" i="133"/>
  <c r="DA205" i="133"/>
  <c r="DA259" i="133"/>
  <c r="DA267" i="133"/>
  <c r="DA275" i="133"/>
  <c r="DA283" i="133"/>
  <c r="DA291" i="133"/>
  <c r="DA260" i="133"/>
  <c r="DA276" i="133"/>
  <c r="DA292" i="133"/>
  <c r="DA253" i="133"/>
  <c r="DA269" i="133"/>
  <c r="DA293" i="133"/>
  <c r="DA254" i="133"/>
  <c r="DA278" i="133"/>
  <c r="DA294" i="133"/>
  <c r="DA249" i="133"/>
  <c r="DA257" i="133"/>
  <c r="DA265" i="133"/>
  <c r="DA273" i="133"/>
  <c r="DA281" i="133"/>
  <c r="DA289" i="133"/>
  <c r="DA258" i="133"/>
  <c r="DA266" i="133"/>
  <c r="DA274" i="133"/>
  <c r="DA282" i="133"/>
  <c r="DA290" i="133"/>
  <c r="DA181" i="133"/>
  <c r="DA197" i="133"/>
  <c r="DA213" i="133"/>
  <c r="DA251" i="133"/>
  <c r="DA160" i="133"/>
  <c r="DA252" i="133"/>
  <c r="DA268" i="133"/>
  <c r="DA284" i="133"/>
  <c r="DA161" i="133"/>
  <c r="DA245" i="133"/>
  <c r="DA261" i="133"/>
  <c r="DA277" i="133"/>
  <c r="DA285" i="133"/>
  <c r="DA162" i="133"/>
  <c r="DA246" i="133"/>
  <c r="DA262" i="133"/>
  <c r="DA270" i="133"/>
  <c r="DA286"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DA315" i="133" l="1"/>
  <c r="DA163" i="133"/>
  <c r="DA158" i="133"/>
  <c r="B8" i="137"/>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2" i="134"/>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79" i="133" l="1"/>
  <c r="CI80" i="133"/>
  <c r="CI82" i="133" s="1"/>
  <c r="CI81" i="133"/>
  <c r="DD8" i="135"/>
  <c r="CI196" i="133" l="1"/>
  <c r="CI221" i="133"/>
  <c r="CI232" i="133"/>
  <c r="CI227" i="133"/>
  <c r="CI235" i="133"/>
  <c r="CI238" i="133"/>
  <c r="CI234" i="133"/>
  <c r="CI226" i="133"/>
  <c r="CI225" i="133"/>
  <c r="CI224" i="133"/>
  <c r="CI228" i="133"/>
  <c r="CI237" i="133"/>
  <c r="CI236" i="133"/>
  <c r="CI229" i="133"/>
  <c r="CI230" i="133"/>
  <c r="CI222" i="133"/>
  <c r="CI223" i="133"/>
  <c r="CI23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I207" i="133" l="1"/>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I163" i="133" l="1"/>
  <c r="DD256" i="134" l="1"/>
  <c r="DA333" i="134"/>
  <c r="DA331" i="134"/>
  <c r="DA325" i="134"/>
  <c r="DA323" i="134"/>
  <c r="DA317" i="134"/>
  <c r="DA315" i="134"/>
  <c r="DA314" i="134"/>
  <c r="DA309" i="134"/>
  <c r="DA307" i="134"/>
  <c r="DA306" i="134"/>
  <c r="DA302" i="134"/>
  <c r="DA301" i="134"/>
  <c r="DA299" i="134"/>
  <c r="DA298" i="134"/>
  <c r="DA294" i="134"/>
  <c r="DA293" i="134"/>
  <c r="DA291" i="134"/>
  <c r="DA290" i="134"/>
  <c r="DA286" i="134"/>
  <c r="DA285" i="134"/>
  <c r="DA282" i="134"/>
  <c r="DA278" i="134"/>
  <c r="DA277" i="134"/>
  <c r="DA275" i="134"/>
  <c r="DA274" i="134"/>
  <c r="DA270" i="134"/>
  <c r="DA269" i="134"/>
  <c r="DA267" i="134"/>
  <c r="DA266" i="134"/>
  <c r="DA256" i="134"/>
  <c r="DA255" i="134"/>
  <c r="DA257" i="134" s="1"/>
  <c r="DA254" i="134"/>
  <c r="DA329" i="134" s="1"/>
  <c r="DA268" i="134" l="1"/>
  <c r="DA276" i="134"/>
  <c r="DA284" i="134"/>
  <c r="DA292" i="134"/>
  <c r="DA300" i="134"/>
  <c r="DA308" i="134"/>
  <c r="DA316" i="134"/>
  <c r="DA271" i="134"/>
  <c r="DA279" i="134"/>
  <c r="DA287" i="134"/>
  <c r="DA303" i="134"/>
  <c r="DA311" i="134"/>
  <c r="DA264" i="134"/>
  <c r="DA272" i="134"/>
  <c r="DA280" i="134"/>
  <c r="DA288" i="134"/>
  <c r="DA296" i="134"/>
  <c r="DA304" i="134"/>
  <c r="DA312" i="134"/>
  <c r="DA320" i="134"/>
  <c r="DA265" i="134"/>
  <c r="DA273" i="134"/>
  <c r="DA281" i="134"/>
  <c r="DA289" i="134"/>
  <c r="DA297" i="134"/>
  <c r="DA305" i="134"/>
  <c r="DA313" i="134"/>
  <c r="DA337" i="134" l="1"/>
  <c r="DA336" i="134"/>
  <c r="DA335" i="134"/>
  <c r="EF497" i="134"/>
  <c r="EF498" i="134"/>
  <c r="EF499" i="134"/>
  <c r="EF500" i="134"/>
  <c r="EF501" i="134"/>
  <c r="EF502" i="134"/>
  <c r="EF503" i="134"/>
  <c r="EF504" i="134"/>
  <c r="EF505" i="134"/>
  <c r="EF506" i="134"/>
  <c r="EF507" i="134"/>
  <c r="EF508" i="134"/>
  <c r="EF509" i="134"/>
  <c r="EF510" i="134"/>
  <c r="EF511" i="134"/>
  <c r="EF512" i="134"/>
  <c r="EF513" i="134"/>
  <c r="EF514" i="134"/>
  <c r="EF515" i="134"/>
  <c r="EF516" i="134"/>
  <c r="EF517" i="134"/>
  <c r="EF518" i="134"/>
  <c r="EF519" i="134"/>
  <c r="EF520" i="134"/>
  <c r="EF521" i="134"/>
  <c r="EF522" i="134"/>
  <c r="EF523" i="134"/>
  <c r="EF524" i="134"/>
  <c r="EF525" i="134"/>
  <c r="EF526" i="134"/>
  <c r="EF527" i="134"/>
  <c r="EF528" i="134"/>
  <c r="EF529" i="134"/>
  <c r="EF530" i="134"/>
  <c r="EF531" i="134"/>
  <c r="EF532" i="134"/>
  <c r="EF533" i="134"/>
  <c r="EF534" i="134"/>
  <c r="EF535" i="134"/>
  <c r="EF536" i="134"/>
  <c r="EF537" i="134"/>
  <c r="EF538" i="134"/>
  <c r="EF539" i="134"/>
  <c r="EF540" i="134"/>
  <c r="EF541" i="134"/>
  <c r="EF542" i="134"/>
  <c r="EF543" i="134"/>
  <c r="EF544" i="134"/>
  <c r="EF545" i="134"/>
  <c r="EF546" i="134"/>
  <c r="EF547" i="134"/>
  <c r="ED497" i="134"/>
  <c r="ED498" i="134"/>
  <c r="ED499" i="134"/>
  <c r="ED500" i="134"/>
  <c r="ED501" i="134"/>
  <c r="ED502" i="134"/>
  <c r="ED503" i="134"/>
  <c r="ED504" i="134"/>
  <c r="ED505" i="134"/>
  <c r="ED506" i="134"/>
  <c r="ED507" i="134"/>
  <c r="ED508" i="134"/>
  <c r="ED509" i="134"/>
  <c r="ED510" i="134"/>
  <c r="ED511" i="134"/>
  <c r="ED512" i="134"/>
  <c r="ED513" i="134"/>
  <c r="ED514" i="134"/>
  <c r="ED515" i="134"/>
  <c r="ED516" i="134"/>
  <c r="ED517" i="134"/>
  <c r="ED518" i="134"/>
  <c r="ED519" i="134"/>
  <c r="ED520" i="134"/>
  <c r="ED521" i="134"/>
  <c r="ED522" i="134"/>
  <c r="ED523" i="134"/>
  <c r="ED524" i="134"/>
  <c r="ED525" i="134"/>
  <c r="ED526" i="134"/>
  <c r="ED527" i="134"/>
  <c r="ED528" i="134"/>
  <c r="ED529" i="134"/>
  <c r="ED530" i="134"/>
  <c r="ED531" i="134"/>
  <c r="ED532" i="134"/>
  <c r="ED533" i="134"/>
  <c r="ED534" i="134"/>
  <c r="ED535" i="134"/>
  <c r="ED536" i="134"/>
  <c r="ED537" i="134"/>
  <c r="ED538" i="134"/>
  <c r="ED539" i="134"/>
  <c r="ED540" i="134"/>
  <c r="ED541" i="134"/>
  <c r="ED542" i="134"/>
  <c r="ED543" i="134"/>
  <c r="ED544" i="134"/>
  <c r="ED545" i="134"/>
  <c r="ED546" i="134"/>
  <c r="ED547" i="134"/>
  <c r="DG254" i="134"/>
  <c r="DG312" i="134" s="1"/>
  <c r="DG256" i="134"/>
  <c r="DG255" i="134"/>
  <c r="DG257" i="134" s="1"/>
  <c r="DG252" i="134"/>
  <c r="DH252" i="134"/>
  <c r="DI252" i="134"/>
  <c r="DA338" i="134" l="1"/>
  <c r="DG266" i="134"/>
  <c r="DG347" i="134" s="1"/>
  <c r="DG283" i="134"/>
  <c r="DG287" i="134"/>
  <c r="DG271" i="134"/>
  <c r="DG288" i="134"/>
  <c r="DG307" i="134"/>
  <c r="DG274" i="134"/>
  <c r="DG355" i="134" s="1"/>
  <c r="DG291" i="134"/>
  <c r="DG372" i="134" s="1"/>
  <c r="DG275" i="134"/>
  <c r="DG356" i="134" s="1"/>
  <c r="DG295" i="134"/>
  <c r="DG376" i="134" s="1"/>
  <c r="DG279" i="134"/>
  <c r="DG298" i="134"/>
  <c r="DG379" i="134" s="1"/>
  <c r="DG333" i="134"/>
  <c r="DG303" i="134"/>
  <c r="DG267" i="134"/>
  <c r="DG348" i="134" s="1"/>
  <c r="DG304" i="134"/>
  <c r="DG385" i="134" s="1"/>
  <c r="DG306" i="134"/>
  <c r="DG387" i="134" s="1"/>
  <c r="DG272" i="134"/>
  <c r="DG353" i="134" s="1"/>
  <c r="DG290" i="134"/>
  <c r="DG310" i="134"/>
  <c r="DG391" i="134" s="1"/>
  <c r="DG311" i="134"/>
  <c r="DG392" i="134" s="1"/>
  <c r="DG314" i="134"/>
  <c r="DG395" i="134" s="1"/>
  <c r="DG282" i="134"/>
  <c r="DG363" i="134" s="1"/>
  <c r="DG299" i="134"/>
  <c r="DG380" i="134" s="1"/>
  <c r="DG264" i="134"/>
  <c r="DG345" i="134" s="1"/>
  <c r="DG280" i="134"/>
  <c r="DG296" i="134"/>
  <c r="DG377" i="134" s="1"/>
  <c r="DG352" i="134"/>
  <c r="DG360" i="134"/>
  <c r="DG384" i="134"/>
  <c r="DG361" i="134"/>
  <c r="DG369" i="134"/>
  <c r="DG393" i="134"/>
  <c r="DG265" i="134"/>
  <c r="DG273" i="134"/>
  <c r="DG281" i="134"/>
  <c r="DG289" i="134"/>
  <c r="DG297" i="134"/>
  <c r="DG305" i="134"/>
  <c r="DG313" i="134"/>
  <c r="DG368" i="134"/>
  <c r="DG371" i="134"/>
  <c r="DG364" i="134"/>
  <c r="DG388" i="134"/>
  <c r="DG268" i="134"/>
  <c r="DG284" i="134"/>
  <c r="DG292" i="134"/>
  <c r="DG300" i="134"/>
  <c r="DG308" i="134"/>
  <c r="DG269" i="134"/>
  <c r="DG277" i="134"/>
  <c r="DG285" i="134"/>
  <c r="DG293" i="134"/>
  <c r="DG301" i="134"/>
  <c r="DG309" i="134"/>
  <c r="DG276" i="134"/>
  <c r="DG270" i="134"/>
  <c r="DG278" i="134"/>
  <c r="DG286" i="134"/>
  <c r="DG294" i="134"/>
  <c r="DG302" i="134"/>
  <c r="DG470" i="134" l="1"/>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5" i="134" l="1"/>
  <c r="DD257" i="134" s="1"/>
  <c r="DD254" i="134"/>
  <c r="DD252" i="134"/>
  <c r="DD298" i="134" s="1"/>
  <c r="DD379" i="134" s="1"/>
  <c r="DD266" i="134" l="1"/>
  <c r="DD347" i="134" s="1"/>
  <c r="DD274" i="134"/>
  <c r="DD355" i="134" s="1"/>
  <c r="DD282" i="134"/>
  <c r="DD363" i="134" s="1"/>
  <c r="DD306" i="134"/>
  <c r="DD387" i="134" s="1"/>
  <c r="DD290" i="134"/>
  <c r="DD371" i="134" s="1"/>
  <c r="DD267" i="134"/>
  <c r="DD348" i="134" s="1"/>
  <c r="DD275" i="134"/>
  <c r="DD356" i="134" s="1"/>
  <c r="DD283" i="134"/>
  <c r="DD364" i="134" s="1"/>
  <c r="DD291" i="134"/>
  <c r="DD372" i="134" s="1"/>
  <c r="DD299" i="134"/>
  <c r="DD380" i="134" s="1"/>
  <c r="DD307" i="134"/>
  <c r="DD388" i="134" s="1"/>
  <c r="DD268" i="134"/>
  <c r="DD349" i="134" s="1"/>
  <c r="DD276" i="134"/>
  <c r="DD357" i="134" s="1"/>
  <c r="DD284" i="134"/>
  <c r="DD365" i="134" s="1"/>
  <c r="DD292" i="134"/>
  <c r="DD373" i="134" s="1"/>
  <c r="DD300" i="134"/>
  <c r="DD381" i="134" s="1"/>
  <c r="DD308" i="134"/>
  <c r="DD389" i="134" s="1"/>
  <c r="DD269" i="134"/>
  <c r="DD350" i="134" s="1"/>
  <c r="DD277" i="134"/>
  <c r="DD358" i="134" s="1"/>
  <c r="DD285" i="134"/>
  <c r="DD366" i="134" s="1"/>
  <c r="DD293" i="134"/>
  <c r="DD374" i="134" s="1"/>
  <c r="DD301" i="134"/>
  <c r="DD382" i="134" s="1"/>
  <c r="DD309" i="134"/>
  <c r="DD390" i="134" s="1"/>
  <c r="DD270" i="134"/>
  <c r="DD351" i="134" s="1"/>
  <c r="DD278" i="134"/>
  <c r="DD359" i="134" s="1"/>
  <c r="DD286" i="134"/>
  <c r="DD367" i="134" s="1"/>
  <c r="DD294" i="134"/>
  <c r="DD375" i="134" s="1"/>
  <c r="DD302" i="134"/>
  <c r="DD383" i="134" s="1"/>
  <c r="DD310" i="134"/>
  <c r="DD391" i="134" s="1"/>
  <c r="DD271" i="134"/>
  <c r="DD352" i="134" s="1"/>
  <c r="DD279" i="134"/>
  <c r="DD360" i="134" s="1"/>
  <c r="DD287" i="134"/>
  <c r="DD368" i="134" s="1"/>
  <c r="DD295" i="134"/>
  <c r="DD376" i="134" s="1"/>
  <c r="DD303" i="134"/>
  <c r="DD384" i="134" s="1"/>
  <c r="DD311" i="134"/>
  <c r="DD392" i="134" s="1"/>
  <c r="DD296" i="134"/>
  <c r="DD377" i="134" s="1"/>
  <c r="DD265" i="134"/>
  <c r="DD346" i="134" s="1"/>
  <c r="DD297" i="134"/>
  <c r="DD378" i="134" s="1"/>
  <c r="DD272" i="134"/>
  <c r="DD353" i="134" s="1"/>
  <c r="DD304" i="134"/>
  <c r="DD385" i="134" s="1"/>
  <c r="DD273" i="134"/>
  <c r="DD354" i="134" s="1"/>
  <c r="DD305" i="134"/>
  <c r="DD386" i="134" s="1"/>
  <c r="DD280" i="134"/>
  <c r="DD361" i="134" s="1"/>
  <c r="DD312" i="134"/>
  <c r="DD393" i="134" s="1"/>
  <c r="DD281" i="134"/>
  <c r="DD362" i="134" s="1"/>
  <c r="DD313" i="134"/>
  <c r="DD394" i="134" s="1"/>
  <c r="DD288" i="134"/>
  <c r="DD369" i="134" s="1"/>
  <c r="DD333" i="134"/>
  <c r="DD264" i="134"/>
  <c r="DD314" i="134"/>
  <c r="DD395" i="134" s="1"/>
  <c r="DD289" i="134"/>
  <c r="DD370" i="134" s="1"/>
  <c r="DD425" i="134"/>
  <c r="DD465" i="134"/>
  <c r="DD444" i="134"/>
  <c r="DD448" i="134"/>
  <c r="DD420" i="134"/>
  <c r="DD345" i="134"/>
  <c r="DD442" i="134"/>
  <c r="DD462" i="134"/>
  <c r="DD426" i="134" l="1"/>
  <c r="DD457" i="134"/>
  <c r="DD441" i="134"/>
  <c r="DD432" i="134"/>
  <c r="DD449" i="134"/>
  <c r="DD437" i="134"/>
  <c r="DD431" i="134"/>
  <c r="DD336" i="134"/>
  <c r="DD338" i="134" s="1"/>
  <c r="DD423" i="134"/>
  <c r="DD435" i="134"/>
  <c r="DD443" i="134"/>
  <c r="DD439" i="134"/>
  <c r="DD454" i="134"/>
  <c r="DD440" i="134"/>
  <c r="DD438" i="134"/>
  <c r="DD466" i="134"/>
  <c r="DD429" i="134"/>
  <c r="DD470" i="134"/>
  <c r="DD335" i="134"/>
  <c r="DD468" i="134"/>
  <c r="DD458" i="134"/>
  <c r="DD436" i="134"/>
  <c r="DD433" i="134"/>
  <c r="DD460" i="134"/>
  <c r="DD421" i="134"/>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490" i="134"/>
  <c r="X396" i="134" l="1"/>
  <c r="X397" i="134"/>
  <c r="X398" i="134"/>
  <c r="X399" i="134"/>
  <c r="X400" i="134"/>
  <c r="X401" i="134"/>
  <c r="X402" i="134"/>
  <c r="X403" i="134"/>
  <c r="X404" i="134"/>
  <c r="X405" i="134"/>
  <c r="X406" i="134"/>
  <c r="X407" i="134"/>
  <c r="X408" i="134"/>
  <c r="X409" i="134"/>
  <c r="X410" i="134"/>
  <c r="X411" i="134"/>
  <c r="X412" i="134"/>
  <c r="X413" i="134"/>
  <c r="AJ325" i="134"/>
  <c r="AJ406" i="134" s="1"/>
  <c r="DL497" i="134"/>
  <c r="DJ497" i="134"/>
  <c r="DJ498" i="134"/>
  <c r="DJ499" i="134"/>
  <c r="DJ500" i="134"/>
  <c r="DJ501" i="134"/>
  <c r="DJ502" i="134"/>
  <c r="DJ503" i="134"/>
  <c r="DJ504" i="134"/>
  <c r="DJ505" i="134"/>
  <c r="DJ506" i="134"/>
  <c r="DJ507" i="134"/>
  <c r="DJ508" i="134"/>
  <c r="DJ509" i="134"/>
  <c r="DJ510" i="134"/>
  <c r="DJ511" i="134"/>
  <c r="DJ512" i="134"/>
  <c r="DJ513" i="134"/>
  <c r="DJ514" i="134"/>
  <c r="DJ515" i="134"/>
  <c r="DJ516" i="134"/>
  <c r="DJ517" i="134"/>
  <c r="DJ518" i="134"/>
  <c r="DJ519" i="134"/>
  <c r="DJ520" i="134"/>
  <c r="DJ521" i="134"/>
  <c r="DJ522" i="134"/>
  <c r="DJ523" i="134"/>
  <c r="DJ524" i="134"/>
  <c r="DJ525" i="134"/>
  <c r="DJ526" i="134"/>
  <c r="DJ527" i="134"/>
  <c r="DJ528" i="134"/>
  <c r="DJ529" i="134"/>
  <c r="DJ530" i="134"/>
  <c r="DJ531" i="134"/>
  <c r="DJ532" i="134"/>
  <c r="DJ533" i="134"/>
  <c r="DJ534" i="134"/>
  <c r="DJ535" i="134"/>
  <c r="DJ536" i="134"/>
  <c r="DJ537" i="134"/>
  <c r="DJ538" i="134"/>
  <c r="DJ539" i="134"/>
  <c r="DJ540" i="134"/>
  <c r="DJ541" i="134"/>
  <c r="DJ542" i="134"/>
  <c r="DJ543" i="134"/>
  <c r="DJ544" i="134"/>
  <c r="DJ545" i="134"/>
  <c r="DJ546" i="134"/>
  <c r="DJ547" i="134"/>
  <c r="DJ548" i="134"/>
  <c r="DJ549" i="134"/>
  <c r="DJ550" i="134"/>
  <c r="DJ551" i="134"/>
  <c r="DJ552" i="134"/>
  <c r="DJ553" i="134"/>
  <c r="DJ554" i="134"/>
  <c r="DJ555" i="134"/>
  <c r="DJ556" i="134"/>
  <c r="DJ557" i="134"/>
  <c r="DJ558" i="134"/>
  <c r="DJ559" i="134"/>
  <c r="DJ560" i="134"/>
  <c r="DJ561" i="134"/>
  <c r="DJ562" i="134"/>
  <c r="DJ563" i="134"/>
  <c r="DJ564" i="134"/>
  <c r="DJ565" i="134"/>
  <c r="AJ413" i="134"/>
  <c r="AJ412" i="134"/>
  <c r="AJ411" i="134"/>
  <c r="AJ410" i="134"/>
  <c r="AJ404" i="134"/>
  <c r="AJ403" i="134"/>
  <c r="AJ402" i="134"/>
  <c r="AJ401" i="134"/>
  <c r="AJ396" i="134"/>
  <c r="AJ395" i="134"/>
  <c r="AJ394" i="134"/>
  <c r="AJ393" i="134"/>
  <c r="AJ388" i="134"/>
  <c r="AJ387" i="134"/>
  <c r="AJ386" i="134"/>
  <c r="AJ385" i="134"/>
  <c r="AJ380" i="134"/>
  <c r="AJ379" i="134"/>
  <c r="AJ378" i="134"/>
  <c r="AJ377" i="134"/>
  <c r="AJ371" i="134"/>
  <c r="AJ370" i="134"/>
  <c r="AJ369" i="134"/>
  <c r="AJ368" i="134"/>
  <c r="AJ362" i="134"/>
  <c r="AJ361" i="134"/>
  <c r="AJ360" i="134"/>
  <c r="AJ359" i="134"/>
  <c r="AJ354" i="134"/>
  <c r="AJ353" i="134"/>
  <c r="AJ352" i="134"/>
  <c r="AJ351" i="134"/>
  <c r="AJ346" i="134"/>
  <c r="AJ345" i="134"/>
  <c r="AJ332" i="134"/>
  <c r="AJ331" i="134"/>
  <c r="AJ330" i="134"/>
  <c r="AJ329" i="134"/>
  <c r="AJ328" i="134"/>
  <c r="AJ409" i="134" s="1"/>
  <c r="AJ323" i="134"/>
  <c r="AJ322" i="134"/>
  <c r="AJ321" i="134"/>
  <c r="AJ320" i="134"/>
  <c r="AJ319" i="134"/>
  <c r="AJ400" i="134" s="1"/>
  <c r="AJ315" i="134"/>
  <c r="AJ314" i="134"/>
  <c r="AJ313" i="134"/>
  <c r="AJ312" i="134"/>
  <c r="AJ311" i="134"/>
  <c r="AJ392" i="134" s="1"/>
  <c r="AJ307" i="134"/>
  <c r="AJ306" i="134"/>
  <c r="AJ305" i="134"/>
  <c r="AJ304" i="134"/>
  <c r="AJ303" i="134"/>
  <c r="AJ384" i="134" s="1"/>
  <c r="AJ299" i="134"/>
  <c r="AJ298" i="134"/>
  <c r="AJ297" i="134"/>
  <c r="AJ296" i="134"/>
  <c r="AJ294" i="134"/>
  <c r="AJ375" i="134" s="1"/>
  <c r="AJ290" i="134"/>
  <c r="AJ289" i="134"/>
  <c r="AJ288" i="134"/>
  <c r="AJ287" i="134"/>
  <c r="AJ286" i="134"/>
  <c r="AJ367" i="134" s="1"/>
  <c r="AJ281" i="134"/>
  <c r="AJ280" i="134"/>
  <c r="AJ279" i="134"/>
  <c r="AJ278" i="134"/>
  <c r="AJ277" i="134"/>
  <c r="AJ358" i="134" s="1"/>
  <c r="AJ273" i="134"/>
  <c r="AJ272" i="134"/>
  <c r="AJ271" i="134"/>
  <c r="AJ270" i="134"/>
  <c r="AJ269" i="134"/>
  <c r="AJ350" i="134" s="1"/>
  <c r="AJ265" i="134"/>
  <c r="AJ264" i="134"/>
  <c r="AJ256" i="134"/>
  <c r="AJ255" i="134"/>
  <c r="AJ257" i="134" s="1"/>
  <c r="AJ254" i="134"/>
  <c r="AJ252" i="134"/>
  <c r="AJ327" i="134" s="1"/>
  <c r="AJ408" i="134" s="1"/>
  <c r="DI497" i="134"/>
  <c r="DI498" i="134"/>
  <c r="DI499" i="134"/>
  <c r="DI500" i="134"/>
  <c r="DI501" i="134"/>
  <c r="DI502" i="134"/>
  <c r="DI503" i="134"/>
  <c r="DI504" i="134"/>
  <c r="DI505" i="134"/>
  <c r="DI506" i="134"/>
  <c r="DI507" i="134"/>
  <c r="DI508" i="134"/>
  <c r="DI509" i="134"/>
  <c r="DI510" i="134"/>
  <c r="DI511" i="134"/>
  <c r="DI512" i="134"/>
  <c r="DI513" i="134"/>
  <c r="DI514" i="134"/>
  <c r="DI515" i="134"/>
  <c r="DI516" i="134"/>
  <c r="DI517" i="134"/>
  <c r="DI518" i="134"/>
  <c r="DI519" i="134"/>
  <c r="DI520" i="134"/>
  <c r="DI521" i="134"/>
  <c r="DI522" i="134"/>
  <c r="DI523" i="134"/>
  <c r="DI524" i="134"/>
  <c r="DI525" i="134"/>
  <c r="DI526" i="134"/>
  <c r="DI527" i="134"/>
  <c r="DI528" i="134"/>
  <c r="DI529" i="134"/>
  <c r="DI530" i="134"/>
  <c r="DI531" i="134"/>
  <c r="DI532" i="134"/>
  <c r="DI533" i="134"/>
  <c r="DI534" i="134"/>
  <c r="DI535" i="134"/>
  <c r="DI536" i="134"/>
  <c r="DI537" i="134"/>
  <c r="DI538" i="134"/>
  <c r="DI539" i="134"/>
  <c r="DI540" i="134"/>
  <c r="DI541" i="134"/>
  <c r="DI542" i="134"/>
  <c r="DI543" i="134"/>
  <c r="DI544" i="134"/>
  <c r="DI545" i="134"/>
  <c r="DI546" i="134"/>
  <c r="DI547" i="134"/>
  <c r="DI548" i="134"/>
  <c r="DI549" i="134"/>
  <c r="DI550" i="134"/>
  <c r="DI551" i="134"/>
  <c r="DI552" i="134"/>
  <c r="DI553" i="134"/>
  <c r="DI554" i="134"/>
  <c r="DI555" i="134"/>
  <c r="DI556" i="134"/>
  <c r="DI557" i="134"/>
  <c r="DI558" i="134"/>
  <c r="DI559" i="134"/>
  <c r="DI560" i="134"/>
  <c r="DI561" i="134"/>
  <c r="DI562" i="134"/>
  <c r="DI563" i="134"/>
  <c r="DI564" i="134"/>
  <c r="DI565" i="134"/>
  <c r="DI495" i="134"/>
  <c r="DI496" i="134"/>
  <c r="X265" i="134"/>
  <c r="X266" i="134"/>
  <c r="X267" i="134"/>
  <c r="X268" i="134"/>
  <c r="X269" i="134"/>
  <c r="X270" i="134"/>
  <c r="X271" i="134"/>
  <c r="X272" i="134"/>
  <c r="X273" i="134"/>
  <c r="X274" i="134"/>
  <c r="X275" i="134"/>
  <c r="X276" i="134"/>
  <c r="X277" i="134"/>
  <c r="X278" i="134"/>
  <c r="X279" i="134"/>
  <c r="X280" i="134"/>
  <c r="X281" i="134"/>
  <c r="X282" i="134"/>
  <c r="X283" i="134"/>
  <c r="X284" i="134"/>
  <c r="X285" i="134"/>
  <c r="X286" i="134"/>
  <c r="X287" i="134"/>
  <c r="X288" i="134"/>
  <c r="X289" i="134"/>
  <c r="X290" i="134"/>
  <c r="X291" i="134"/>
  <c r="X292" i="134"/>
  <c r="X293" i="134"/>
  <c r="X294" i="134"/>
  <c r="X295" i="134"/>
  <c r="X296" i="134"/>
  <c r="X297" i="134"/>
  <c r="X298" i="134"/>
  <c r="X299" i="134"/>
  <c r="X300" i="134"/>
  <c r="X301" i="134"/>
  <c r="X302" i="134"/>
  <c r="X303" i="134"/>
  <c r="X384" i="134" s="1"/>
  <c r="X304" i="134"/>
  <c r="X305" i="134"/>
  <c r="X306" i="134"/>
  <c r="X307" i="134"/>
  <c r="X308" i="134"/>
  <c r="X309" i="134"/>
  <c r="X310" i="134"/>
  <c r="X311" i="134"/>
  <c r="X312" i="134"/>
  <c r="X313" i="134"/>
  <c r="X314" i="134"/>
  <c r="X315" i="134"/>
  <c r="X316" i="134"/>
  <c r="X317" i="134"/>
  <c r="X318" i="134"/>
  <c r="X319" i="134"/>
  <c r="X320" i="134"/>
  <c r="X321" i="134"/>
  <c r="X322" i="134"/>
  <c r="X323" i="134"/>
  <c r="X324" i="134"/>
  <c r="X325" i="134"/>
  <c r="X326" i="134"/>
  <c r="X327" i="134"/>
  <c r="X328" i="134"/>
  <c r="X329" i="134"/>
  <c r="X330" i="134"/>
  <c r="X331" i="134"/>
  <c r="X332" i="134"/>
  <c r="X264" i="134"/>
  <c r="X257" i="134"/>
  <c r="X256" i="134"/>
  <c r="X255" i="134"/>
  <c r="X254" i="134"/>
  <c r="X333" i="134"/>
  <c r="X376" i="134"/>
  <c r="X355" i="134"/>
  <c r="DH497" i="134"/>
  <c r="DH498" i="134"/>
  <c r="DH499" i="134"/>
  <c r="DH500" i="134"/>
  <c r="DH501" i="134"/>
  <c r="DH502" i="134"/>
  <c r="DH503" i="134"/>
  <c r="DH504" i="134"/>
  <c r="DH505" i="134"/>
  <c r="DH506" i="134"/>
  <c r="DH507" i="134"/>
  <c r="DH508" i="134"/>
  <c r="DH509" i="134"/>
  <c r="DH510" i="134"/>
  <c r="DH511" i="134"/>
  <c r="DH512" i="134"/>
  <c r="DH513" i="134"/>
  <c r="DH514" i="134"/>
  <c r="DH515" i="134"/>
  <c r="DH516" i="134"/>
  <c r="DH517" i="134"/>
  <c r="DH518" i="134"/>
  <c r="DH519" i="134"/>
  <c r="DH520" i="134"/>
  <c r="DH521" i="134"/>
  <c r="DH522" i="134"/>
  <c r="DH523" i="134"/>
  <c r="DH524" i="134"/>
  <c r="DH525" i="134"/>
  <c r="DH526" i="134"/>
  <c r="DH527" i="134"/>
  <c r="DH528" i="134"/>
  <c r="DH529" i="134"/>
  <c r="DH530" i="134"/>
  <c r="DH531" i="134"/>
  <c r="DH532" i="134"/>
  <c r="DH533" i="134"/>
  <c r="DH534" i="134"/>
  <c r="DH535" i="134"/>
  <c r="DH536" i="134"/>
  <c r="DH537" i="134"/>
  <c r="DH538" i="134"/>
  <c r="DH539" i="134"/>
  <c r="DH540" i="134"/>
  <c r="DH541" i="134"/>
  <c r="DH542" i="134"/>
  <c r="DH543" i="134"/>
  <c r="DH544" i="134"/>
  <c r="DH545" i="134"/>
  <c r="DH546" i="134"/>
  <c r="DH547" i="134"/>
  <c r="DH548" i="134"/>
  <c r="DH549" i="134"/>
  <c r="DH550" i="134"/>
  <c r="DH551" i="134"/>
  <c r="DH552" i="134"/>
  <c r="DH553" i="134"/>
  <c r="DH554" i="134"/>
  <c r="DH555" i="134"/>
  <c r="DH556" i="134"/>
  <c r="DH557" i="134"/>
  <c r="DH558" i="134"/>
  <c r="DH559" i="134"/>
  <c r="DH560" i="134"/>
  <c r="DH561" i="134"/>
  <c r="DH562" i="134"/>
  <c r="DH563" i="134"/>
  <c r="DH564" i="134"/>
  <c r="DH565" i="134"/>
  <c r="AS265" i="134"/>
  <c r="AS266" i="134"/>
  <c r="AS267" i="134"/>
  <c r="AS268" i="134"/>
  <c r="AS269" i="134"/>
  <c r="AS270" i="134"/>
  <c r="AS271" i="134"/>
  <c r="AS272" i="134"/>
  <c r="AS273" i="134"/>
  <c r="AS274" i="134"/>
  <c r="AS275" i="134"/>
  <c r="AS276" i="134"/>
  <c r="AS277" i="134"/>
  <c r="AS278" i="134"/>
  <c r="AS279" i="134"/>
  <c r="AS280" i="134"/>
  <c r="AS281" i="134"/>
  <c r="AS282" i="134"/>
  <c r="AS283" i="134"/>
  <c r="AS284" i="134"/>
  <c r="AS285" i="134"/>
  <c r="AS286" i="134"/>
  <c r="AS287" i="134"/>
  <c r="AS288" i="134"/>
  <c r="AS289" i="134"/>
  <c r="AS290" i="134"/>
  <c r="AS291" i="134"/>
  <c r="AS292" i="134"/>
  <c r="AS293" i="134"/>
  <c r="AS294" i="134"/>
  <c r="AS295" i="134"/>
  <c r="AS296" i="134"/>
  <c r="AS297" i="134"/>
  <c r="AS298" i="134"/>
  <c r="AS299" i="134"/>
  <c r="AS300" i="134"/>
  <c r="AS301" i="134"/>
  <c r="AS302" i="134"/>
  <c r="AS303" i="134"/>
  <c r="AS304" i="134"/>
  <c r="AS305" i="134"/>
  <c r="AS306" i="134"/>
  <c r="AS307" i="134"/>
  <c r="AS308" i="134"/>
  <c r="AS309" i="134"/>
  <c r="AS310" i="134"/>
  <c r="AS311" i="134"/>
  <c r="AS312" i="134"/>
  <c r="AS313" i="134"/>
  <c r="AS314" i="134"/>
  <c r="AS315" i="134"/>
  <c r="AS316" i="134"/>
  <c r="AS317" i="134"/>
  <c r="AS318" i="134"/>
  <c r="AS319" i="134"/>
  <c r="AS320" i="134"/>
  <c r="AS321" i="134"/>
  <c r="AS322" i="134"/>
  <c r="AS323" i="134"/>
  <c r="AS324" i="134"/>
  <c r="AS325" i="134"/>
  <c r="AS326" i="134"/>
  <c r="AS327" i="134"/>
  <c r="AS328" i="134"/>
  <c r="AS329" i="134"/>
  <c r="AS330" i="134"/>
  <c r="AS331" i="134"/>
  <c r="AS332" i="134"/>
  <c r="AS264" i="134"/>
  <c r="AM265" i="134"/>
  <c r="AM266" i="134"/>
  <c r="AM267" i="134"/>
  <c r="DO500" i="134" s="1"/>
  <c r="AM268" i="134"/>
  <c r="DO501" i="134" s="1"/>
  <c r="AM269" i="134"/>
  <c r="DO502" i="134" s="1"/>
  <c r="AM270" i="134"/>
  <c r="AM271" i="134"/>
  <c r="DO504" i="134" s="1"/>
  <c r="AM272" i="134"/>
  <c r="DO505" i="134" s="1"/>
  <c r="AM273" i="134"/>
  <c r="AM274" i="134"/>
  <c r="AM275" i="134"/>
  <c r="DO508" i="134" s="1"/>
  <c r="AM276" i="134"/>
  <c r="DO509" i="134" s="1"/>
  <c r="AM277" i="134"/>
  <c r="DO510" i="134" s="1"/>
  <c r="AM278" i="134"/>
  <c r="AM279" i="134"/>
  <c r="DO512" i="134" s="1"/>
  <c r="AM280" i="134"/>
  <c r="DO513" i="134" s="1"/>
  <c r="AM281" i="134"/>
  <c r="AM282" i="134"/>
  <c r="AM283" i="134"/>
  <c r="DO516" i="134" s="1"/>
  <c r="AM284" i="134"/>
  <c r="DO517" i="134" s="1"/>
  <c r="AM285" i="134"/>
  <c r="DO518" i="134" s="1"/>
  <c r="AM286" i="134"/>
  <c r="AM287" i="134"/>
  <c r="DO520" i="134" s="1"/>
  <c r="AM288" i="134"/>
  <c r="DO521" i="134" s="1"/>
  <c r="AM289" i="134"/>
  <c r="AM290" i="134"/>
  <c r="AM291" i="134"/>
  <c r="DO524" i="134" s="1"/>
  <c r="AM292" i="134"/>
  <c r="DO525" i="134" s="1"/>
  <c r="AM293" i="134"/>
  <c r="DO526" i="134" s="1"/>
  <c r="AM294" i="134"/>
  <c r="AM295" i="134"/>
  <c r="DO528" i="134" s="1"/>
  <c r="AM296" i="134"/>
  <c r="DO529" i="134" s="1"/>
  <c r="AM297" i="134"/>
  <c r="AM298" i="134"/>
  <c r="AM299" i="134"/>
  <c r="DO532" i="134" s="1"/>
  <c r="AM300" i="134"/>
  <c r="DO533" i="134" s="1"/>
  <c r="AM301" i="134"/>
  <c r="DO534" i="134" s="1"/>
  <c r="AM302" i="134"/>
  <c r="AM303" i="134"/>
  <c r="DO536" i="134" s="1"/>
  <c r="AM304" i="134"/>
  <c r="DO537" i="134" s="1"/>
  <c r="AM305" i="134"/>
  <c r="AM306" i="134"/>
  <c r="AM307" i="134"/>
  <c r="DO540" i="134" s="1"/>
  <c r="AM308" i="134"/>
  <c r="DO541" i="134" s="1"/>
  <c r="AM309" i="134"/>
  <c r="DO542" i="134" s="1"/>
  <c r="AM310" i="134"/>
  <c r="AM311" i="134"/>
  <c r="DO544" i="134" s="1"/>
  <c r="AM312" i="134"/>
  <c r="DO545" i="134" s="1"/>
  <c r="AM313" i="134"/>
  <c r="AM314" i="134"/>
  <c r="AM315" i="134"/>
  <c r="DO548" i="134" s="1"/>
  <c r="AM316" i="134"/>
  <c r="DO549" i="134" s="1"/>
  <c r="AM317" i="134"/>
  <c r="DO550" i="134" s="1"/>
  <c r="AM318" i="134"/>
  <c r="AM319" i="134"/>
  <c r="DO552" i="134" s="1"/>
  <c r="AM320" i="134"/>
  <c r="DO553" i="134" s="1"/>
  <c r="AM321" i="134"/>
  <c r="AM322" i="134"/>
  <c r="AM323" i="134"/>
  <c r="DO556" i="134" s="1"/>
  <c r="AM324" i="134"/>
  <c r="DO557" i="134" s="1"/>
  <c r="AM325" i="134"/>
  <c r="DO558" i="134" s="1"/>
  <c r="AM326" i="134"/>
  <c r="AM327" i="134"/>
  <c r="DO560" i="134" s="1"/>
  <c r="AM328" i="134"/>
  <c r="DO561" i="134" s="1"/>
  <c r="AM329" i="134"/>
  <c r="AM330" i="134"/>
  <c r="AM331" i="134"/>
  <c r="DO564" i="134" s="1"/>
  <c r="AM332" i="134"/>
  <c r="DO565" i="134" s="1"/>
  <c r="AM264" i="134"/>
  <c r="DO497" i="134"/>
  <c r="DO498" i="134"/>
  <c r="DO499" i="134"/>
  <c r="DO503" i="134"/>
  <c r="DO506" i="134"/>
  <c r="DO507" i="134"/>
  <c r="DO511" i="134"/>
  <c r="DO514" i="134"/>
  <c r="DO515" i="134"/>
  <c r="DO519" i="134"/>
  <c r="DO522" i="134"/>
  <c r="DO523" i="134"/>
  <c r="DO527" i="134"/>
  <c r="DO530" i="134"/>
  <c r="DO531" i="134"/>
  <c r="DO535" i="134"/>
  <c r="DO538" i="134"/>
  <c r="DO539" i="134"/>
  <c r="DO543" i="134"/>
  <c r="DO546" i="134"/>
  <c r="DO547" i="134"/>
  <c r="DO551" i="134"/>
  <c r="DO554" i="134"/>
  <c r="DO555" i="134"/>
  <c r="DO559" i="134"/>
  <c r="DO562" i="134"/>
  <c r="DO563" i="134"/>
  <c r="DO496" i="134"/>
  <c r="DO495" i="134"/>
  <c r="DP497" i="134"/>
  <c r="DN497" i="134"/>
  <c r="DN498" i="134"/>
  <c r="DN499" i="134"/>
  <c r="DN500" i="134"/>
  <c r="DN501" i="134"/>
  <c r="DN502" i="134"/>
  <c r="DN503" i="134"/>
  <c r="DN504" i="134"/>
  <c r="DN505" i="134"/>
  <c r="DN506" i="134"/>
  <c r="DN507" i="134"/>
  <c r="DN508" i="134"/>
  <c r="DN509" i="134"/>
  <c r="DN510" i="134"/>
  <c r="DN511" i="134"/>
  <c r="DN512" i="134"/>
  <c r="DN513" i="134"/>
  <c r="DN514" i="134"/>
  <c r="DN515" i="134"/>
  <c r="DN516" i="134"/>
  <c r="DN517" i="134"/>
  <c r="DN518" i="134"/>
  <c r="DN519" i="134"/>
  <c r="DN520" i="134"/>
  <c r="DN521" i="134"/>
  <c r="DN522" i="134"/>
  <c r="DN523" i="134"/>
  <c r="DN524" i="134"/>
  <c r="DN525" i="134"/>
  <c r="DN526" i="134"/>
  <c r="DN527" i="134"/>
  <c r="DN528" i="134"/>
  <c r="DN529" i="134"/>
  <c r="DN530" i="134"/>
  <c r="DN531" i="134"/>
  <c r="DN532" i="134"/>
  <c r="DN533" i="134"/>
  <c r="DN534" i="134"/>
  <c r="DN535" i="134"/>
  <c r="DN536" i="134"/>
  <c r="DN537" i="134"/>
  <c r="DN538" i="134"/>
  <c r="DN539" i="134"/>
  <c r="DN540" i="134"/>
  <c r="DN541" i="134"/>
  <c r="DN542" i="134"/>
  <c r="DN543" i="134"/>
  <c r="DN544" i="134"/>
  <c r="DN545" i="134"/>
  <c r="DN546" i="134"/>
  <c r="DN547" i="134"/>
  <c r="DN548" i="134"/>
  <c r="DN549" i="134"/>
  <c r="DN550" i="134"/>
  <c r="DN551" i="134"/>
  <c r="DN552" i="134"/>
  <c r="DN553" i="134"/>
  <c r="DN554" i="134"/>
  <c r="DN555" i="134"/>
  <c r="DN556" i="134"/>
  <c r="DN557" i="134"/>
  <c r="DN558" i="134"/>
  <c r="DN559" i="134"/>
  <c r="DN560" i="134"/>
  <c r="DN561" i="134"/>
  <c r="DN562" i="134"/>
  <c r="DN563" i="134"/>
  <c r="DN564" i="134"/>
  <c r="DN565" i="134"/>
  <c r="AP252"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266" i="134" l="1"/>
  <c r="AJ454" i="134" s="1"/>
  <c r="AJ274" i="134"/>
  <c r="AJ282" i="134"/>
  <c r="AJ291" i="134"/>
  <c r="AJ300" i="134"/>
  <c r="AJ308" i="134"/>
  <c r="AJ316" i="134"/>
  <c r="AJ397" i="134" s="1"/>
  <c r="AJ324" i="134"/>
  <c r="AJ405" i="134" s="1"/>
  <c r="AJ333" i="134"/>
  <c r="AJ267" i="134"/>
  <c r="AJ275" i="134"/>
  <c r="AJ284" i="134"/>
  <c r="AJ292" i="134"/>
  <c r="AJ301" i="134"/>
  <c r="AJ309" i="134"/>
  <c r="AJ317" i="134"/>
  <c r="AJ398" i="134" s="1"/>
  <c r="AJ326" i="134"/>
  <c r="AJ407" i="134" s="1"/>
  <c r="AJ268" i="134"/>
  <c r="AJ276" i="134"/>
  <c r="AJ285" i="134"/>
  <c r="AJ293" i="134"/>
  <c r="AJ302" i="134"/>
  <c r="AJ310" i="134"/>
  <c r="AJ318" i="134"/>
  <c r="AJ399" i="134" s="1"/>
  <c r="X368" i="134"/>
  <c r="X392" i="134"/>
  <c r="X364" i="134"/>
  <c r="X387" i="134"/>
  <c r="X347" i="134"/>
  <c r="X352" i="134"/>
  <c r="X372" i="134"/>
  <c r="X395" i="134"/>
  <c r="X391" i="134"/>
  <c r="X379" i="134"/>
  <c r="X360" i="134"/>
  <c r="X371" i="134"/>
  <c r="X422" i="134"/>
  <c r="X363" i="134"/>
  <c r="X348" i="134"/>
  <c r="X356" i="134"/>
  <c r="X380" i="134"/>
  <c r="X388" i="134"/>
  <c r="EA496" i="134"/>
  <c r="EA495" i="134"/>
  <c r="DZ496" i="134"/>
  <c r="DZ495" i="134"/>
  <c r="DY496" i="134"/>
  <c r="DY495" i="134"/>
  <c r="BE274" i="134"/>
  <c r="BE252" i="134"/>
  <c r="BE316" i="134" s="1"/>
  <c r="BE256" i="134"/>
  <c r="BE255" i="134"/>
  <c r="BE254" i="134"/>
  <c r="BK256" i="134"/>
  <c r="BK255" i="134"/>
  <c r="BK254" i="134"/>
  <c r="BK252" i="134"/>
  <c r="BK280" i="134" s="1"/>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7" i="134" s="1"/>
  <c r="BB254" i="134"/>
  <c r="AY256" i="134"/>
  <c r="AY255" i="134"/>
  <c r="AY254" i="134"/>
  <c r="AV256" i="134"/>
  <c r="AV255" i="134"/>
  <c r="AV257" i="134" s="1"/>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M522" i="134" s="1"/>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M518" i="134" s="1"/>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M503" i="134" s="1"/>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H252" i="134"/>
  <c r="CG252" i="134"/>
  <c r="CE252" i="134"/>
  <c r="CD252" i="134"/>
  <c r="CC252" i="134" s="1"/>
  <c r="CB252" i="134"/>
  <c r="CA252" i="134"/>
  <c r="BY252" i="134"/>
  <c r="BX252" i="134"/>
  <c r="BD252" i="134"/>
  <c r="BC252" i="134"/>
  <c r="BA252" i="134"/>
  <c r="AZ252" i="134"/>
  <c r="AX252" i="134"/>
  <c r="AW252" i="134"/>
  <c r="AU252" i="134"/>
  <c r="AT252" i="134"/>
  <c r="AR252" i="134"/>
  <c r="AQ252" i="134"/>
  <c r="AN252" i="134"/>
  <c r="AO252" i="134"/>
  <c r="Z252" i="134"/>
  <c r="Y252" i="134"/>
  <c r="Q252" i="134"/>
  <c r="P252" i="134"/>
  <c r="N252" i="134"/>
  <c r="M252" i="134"/>
  <c r="AJ383" i="134" l="1"/>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338" i="134" s="1"/>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X454" i="134"/>
  <c r="X389" i="134"/>
  <c r="X464" i="134"/>
  <c r="X445" i="134"/>
  <c r="X370" i="134"/>
  <c r="X436" i="134"/>
  <c r="X361" i="134"/>
  <c r="X463" i="134"/>
  <c r="X383" i="134"/>
  <c r="X458" i="134"/>
  <c r="X430" i="134"/>
  <c r="X381" i="134"/>
  <c r="X456" i="134"/>
  <c r="X437" i="134"/>
  <c r="X362" i="134"/>
  <c r="X428" i="134"/>
  <c r="X353" i="134"/>
  <c r="X375" i="134"/>
  <c r="X450" i="134"/>
  <c r="X390" i="134"/>
  <c r="X465" i="134"/>
  <c r="X373" i="134"/>
  <c r="X448" i="134"/>
  <c r="X429" i="134"/>
  <c r="X354" i="134"/>
  <c r="X337" i="134"/>
  <c r="X459" i="134"/>
  <c r="X435" i="134"/>
  <c r="X336" i="134"/>
  <c r="X338" i="134" s="1"/>
  <c r="X335" i="134"/>
  <c r="X420" i="134"/>
  <c r="X451" i="134"/>
  <c r="X345" i="134"/>
  <c r="X467" i="134"/>
  <c r="X443" i="134"/>
  <c r="X427" i="134"/>
  <c r="X439" i="134"/>
  <c r="X367" i="134"/>
  <c r="X442" i="134"/>
  <c r="X365" i="134"/>
  <c r="X440" i="134"/>
  <c r="X421" i="134"/>
  <c r="X346" i="134"/>
  <c r="X438" i="134"/>
  <c r="X359" i="134"/>
  <c r="X434" i="134"/>
  <c r="X374" i="134"/>
  <c r="X449" i="134"/>
  <c r="X357" i="134"/>
  <c r="X432" i="134"/>
  <c r="X468" i="134"/>
  <c r="X393" i="134"/>
  <c r="X455" i="134"/>
  <c r="X351" i="134"/>
  <c r="X426" i="134"/>
  <c r="X366" i="134"/>
  <c r="X441" i="134"/>
  <c r="X349" i="134"/>
  <c r="X424" i="134"/>
  <c r="X469" i="134"/>
  <c r="X394" i="134"/>
  <c r="X460" i="134"/>
  <c r="X385" i="134"/>
  <c r="X431" i="134"/>
  <c r="X470" i="134"/>
  <c r="X358" i="134"/>
  <c r="X433" i="134"/>
  <c r="X461" i="134"/>
  <c r="X386" i="134"/>
  <c r="X452" i="134"/>
  <c r="X377" i="134"/>
  <c r="X446" i="134"/>
  <c r="X466" i="134"/>
  <c r="X382" i="134"/>
  <c r="X457" i="134"/>
  <c r="X447" i="134"/>
  <c r="X462" i="134"/>
  <c r="X350" i="134"/>
  <c r="X425" i="134"/>
  <c r="X453" i="134"/>
  <c r="X378" i="134"/>
  <c r="X444" i="134"/>
  <c r="X369" i="134"/>
  <c r="X423" i="134"/>
  <c r="EM504" i="134"/>
  <c r="EM502" i="134"/>
  <c r="EM510" i="134"/>
  <c r="BK321" i="134"/>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292" i="134"/>
  <c r="CC317" i="134"/>
  <c r="DS550" i="134" s="1"/>
  <c r="CC266" i="134"/>
  <c r="CC281" i="134"/>
  <c r="CC305" i="134"/>
  <c r="CC267" i="134"/>
  <c r="CC283" i="134"/>
  <c r="CC295" i="134"/>
  <c r="CC306" i="134"/>
  <c r="CC325" i="134"/>
  <c r="DS558" i="134" s="1"/>
  <c r="CC277" i="134"/>
  <c r="CC291" i="134"/>
  <c r="CC303" i="134"/>
  <c r="CC315" i="134"/>
  <c r="DS548" i="134" s="1"/>
  <c r="CC278" i="134"/>
  <c r="CC304" i="134"/>
  <c r="CC294" i="134"/>
  <c r="CC324" i="134"/>
  <c r="DS557" i="134" s="1"/>
  <c r="CC284" i="134"/>
  <c r="CC311" i="134"/>
  <c r="CC271" i="134"/>
  <c r="CC296" i="134"/>
  <c r="CC329" i="134"/>
  <c r="DS562" i="134" s="1"/>
  <c r="CC272" i="134"/>
  <c r="CC312" i="134"/>
  <c r="CC285" i="134"/>
  <c r="CC297" i="134"/>
  <c r="CC264" i="134"/>
  <c r="BK298" i="134"/>
  <c r="BK379" i="134" s="1"/>
  <c r="O257" i="134"/>
  <c r="BQ257" i="134"/>
  <c r="BK287" i="134"/>
  <c r="DY513" i="134"/>
  <c r="BK361" i="134"/>
  <c r="DZ507" i="134"/>
  <c r="BE355" i="134"/>
  <c r="CU256" i="134"/>
  <c r="CU254" i="134"/>
  <c r="CO255" i="134"/>
  <c r="DY520" i="134"/>
  <c r="BK368"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DY554" i="134"/>
  <c r="BK402" i="134"/>
  <c r="BK265" i="134"/>
  <c r="BK436" i="134" s="1"/>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449" i="134" s="1"/>
  <c r="BK310" i="134"/>
  <c r="BK329" i="134"/>
  <c r="BK276" i="134"/>
  <c r="BK296" i="134"/>
  <c r="BK311" i="134"/>
  <c r="BK330" i="134"/>
  <c r="BK277" i="134"/>
  <c r="BK297" i="134"/>
  <c r="BK453" i="134" s="1"/>
  <c r="BK314" i="134"/>
  <c r="BK331" i="134"/>
  <c r="BK306" i="134"/>
  <c r="BK270" i="134"/>
  <c r="BE328" i="134"/>
  <c r="BK304" i="134"/>
  <c r="BK266" i="134"/>
  <c r="BE324" i="134"/>
  <c r="BE281" i="134"/>
  <c r="BE286" i="134"/>
  <c r="BK300" i="134"/>
  <c r="BE322" i="134"/>
  <c r="BE277" i="134"/>
  <c r="CI256" i="134"/>
  <c r="DP504" i="134"/>
  <c r="DP520" i="134"/>
  <c r="EM521" i="134"/>
  <c r="DP523" i="134"/>
  <c r="BE271" i="134"/>
  <c r="EQ505" i="134"/>
  <c r="CU255" i="134"/>
  <c r="CU257" i="134" s="1"/>
  <c r="CI254" i="134"/>
  <c r="EM523" i="134"/>
  <c r="EM526" i="134"/>
  <c r="EM527" i="134"/>
  <c r="CO254" i="134"/>
  <c r="BE257" i="134"/>
  <c r="BE323" i="134"/>
  <c r="BE311" i="134"/>
  <c r="BE298" i="134"/>
  <c r="BE282" i="134"/>
  <c r="DP503" i="134"/>
  <c r="DL521"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BE332" i="134"/>
  <c r="BE319" i="134"/>
  <c r="BE306" i="134"/>
  <c r="BE291" i="134"/>
  <c r="BE279" i="134"/>
  <c r="BE265" i="134"/>
  <c r="BE421" i="134" s="1"/>
  <c r="BQ317" i="134"/>
  <c r="EA550" i="134" s="1"/>
  <c r="BK257" i="134"/>
  <c r="BE333" i="134"/>
  <c r="BK333" i="134"/>
  <c r="BK264" i="134"/>
  <c r="DL513" i="134"/>
  <c r="DL516" i="134"/>
  <c r="DL525" i="134"/>
  <c r="DL52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AS252" i="134"/>
  <c r="BW252" i="134"/>
  <c r="L252" i="134"/>
  <c r="CF252" i="134"/>
  <c r="DL502" i="134"/>
  <c r="AS404" i="134"/>
  <c r="AS333" i="134"/>
  <c r="AS400" i="134"/>
  <c r="AS399" i="134"/>
  <c r="AS407" i="134"/>
  <c r="AS408" i="134"/>
  <c r="AS406" i="134"/>
  <c r="CC333" i="134"/>
  <c r="CC375" i="134"/>
  <c r="CC361" i="134"/>
  <c r="CC385" i="134"/>
  <c r="CC346" i="134"/>
  <c r="CC369" i="134"/>
  <c r="CC376" i="134"/>
  <c r="CC353" i="134"/>
  <c r="CC352" i="134"/>
  <c r="DL509" i="134"/>
  <c r="DL514" i="134"/>
  <c r="CC382" i="134"/>
  <c r="DL504" i="134"/>
  <c r="DL505" i="134"/>
  <c r="EM505" i="134"/>
  <c r="EQ506" i="134"/>
  <c r="DL508" i="134"/>
  <c r="CC359" i="134"/>
  <c r="DP502" i="134"/>
  <c r="CC362" i="134"/>
  <c r="AV252" i="134"/>
  <c r="EQ502" i="134"/>
  <c r="EQ514" i="134"/>
  <c r="EM519" i="134"/>
  <c r="L257" i="134"/>
  <c r="AM413" i="134"/>
  <c r="EQ503" i="134"/>
  <c r="EQ513" i="134"/>
  <c r="EM516" i="134"/>
  <c r="BB252" i="134"/>
  <c r="EI504" i="134"/>
  <c r="EM507" i="134"/>
  <c r="EM509" i="134"/>
  <c r="DL515" i="134"/>
  <c r="CF257" i="134"/>
  <c r="AP257" i="134"/>
  <c r="BZ257" i="134"/>
  <c r="CO257" i="134"/>
  <c r="AY257" i="134"/>
  <c r="BW257" i="134"/>
  <c r="DP526" i="134"/>
  <c r="DP511" i="134"/>
  <c r="DP506" i="134"/>
  <c r="DP512" i="134"/>
  <c r="DP514" i="134"/>
  <c r="DP510" i="134"/>
  <c r="DP518"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DP522" i="134"/>
  <c r="DL506" i="134"/>
  <c r="DL507" i="134"/>
  <c r="EM511" i="134"/>
  <c r="EM513" i="134"/>
  <c r="EM514" i="134"/>
  <c r="DP515" i="134"/>
  <c r="DL518" i="134"/>
  <c r="DL519" i="134"/>
  <c r="DL520" i="134"/>
  <c r="EQ521" i="134"/>
  <c r="DL526" i="134"/>
  <c r="EM517" i="134"/>
  <c r="EM524" i="134"/>
  <c r="EM525" i="134"/>
  <c r="EM508" i="134"/>
  <c r="EM506" i="134"/>
  <c r="DP519" i="134"/>
  <c r="EM520" i="134"/>
  <c r="DL522" i="134"/>
  <c r="DP527" i="134"/>
  <c r="DL517" i="134"/>
  <c r="DL510" i="134"/>
  <c r="DL512" i="134"/>
  <c r="DL523" i="134"/>
  <c r="EI502" i="134"/>
  <c r="EM512" i="134"/>
  <c r="EI503" i="134"/>
  <c r="DL511" i="134"/>
  <c r="DL503" i="134"/>
  <c r="DP507" i="134"/>
  <c r="DL527" i="134"/>
  <c r="AJ490" i="134" l="1"/>
  <c r="X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71"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DW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DW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P413" i="134" s="1"/>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293" i="134"/>
  <c r="BW301" i="134"/>
  <c r="BW309" i="134"/>
  <c r="BW278" i="134"/>
  <c r="BW289" i="134"/>
  <c r="BW303" i="134"/>
  <c r="BW265" i="134"/>
  <c r="BW279" i="134"/>
  <c r="BW292" i="134"/>
  <c r="BW304" i="134"/>
  <c r="BW268" i="134"/>
  <c r="BW424" i="134" s="1"/>
  <c r="BW280" i="134"/>
  <c r="BW294" i="134"/>
  <c r="BW305" i="134"/>
  <c r="BW270" i="134"/>
  <c r="BW281" i="134"/>
  <c r="BW295" i="134"/>
  <c r="BW308" i="134"/>
  <c r="BW276" i="134"/>
  <c r="BW302" i="134"/>
  <c r="BW286" i="134"/>
  <c r="BW272" i="134"/>
  <c r="BW297" i="134"/>
  <c r="BW284" i="134"/>
  <c r="BW310" i="134"/>
  <c r="BW311" i="134"/>
  <c r="BW273" i="134"/>
  <c r="BW300" i="134"/>
  <c r="BW287" i="134"/>
  <c r="BW312" i="134"/>
  <c r="BW288" i="134"/>
  <c r="BW369" i="134" s="1"/>
  <c r="BW313" i="134"/>
  <c r="BW271" i="134"/>
  <c r="BW296" i="134"/>
  <c r="DY497" i="134"/>
  <c r="EB497" i="134" s="1"/>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EB525" i="134" s="1"/>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EB509" i="134" s="1"/>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EB511" i="134" s="1"/>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EB526" i="134" s="1"/>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278" i="134"/>
  <c r="O308" i="134"/>
  <c r="AV385" i="134"/>
  <c r="BB388" i="134"/>
  <c r="BW383" i="134"/>
  <c r="O296" i="134"/>
  <c r="O311" i="134"/>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292" i="134"/>
  <c r="O312" i="134"/>
  <c r="AV397" i="134"/>
  <c r="AV378" i="134"/>
  <c r="AM406" i="134"/>
  <c r="O280" i="134"/>
  <c r="O295" i="134"/>
  <c r="O284" i="134"/>
  <c r="O361" i="134"/>
  <c r="O368" i="134"/>
  <c r="O385" i="134"/>
  <c r="O359" i="134"/>
  <c r="O381" i="134"/>
  <c r="O377" i="134"/>
  <c r="O392" i="134"/>
  <c r="O384"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BW366"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432" i="134" s="1"/>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420" i="134" s="1"/>
  <c r="L312" i="134"/>
  <c r="L289" i="134"/>
  <c r="L284" i="134"/>
  <c r="L333" i="134"/>
  <c r="L266" i="134"/>
  <c r="L285" i="134"/>
  <c r="CF404" i="134"/>
  <c r="L303" i="134"/>
  <c r="L314" i="134"/>
  <c r="CF409" i="134"/>
  <c r="L304" i="134"/>
  <c r="L309" i="134"/>
  <c r="L311" i="134"/>
  <c r="BW384" i="134"/>
  <c r="BW374" i="134"/>
  <c r="BW365" i="134"/>
  <c r="BW378" i="134"/>
  <c r="BW376" i="134"/>
  <c r="BW394" i="134"/>
  <c r="BW348" i="134"/>
  <c r="BZ322" i="134"/>
  <c r="CF349" i="134"/>
  <c r="L299" i="134"/>
  <c r="CF369" i="134"/>
  <c r="CF400" i="134"/>
  <c r="L280" i="134"/>
  <c r="CI320" i="134"/>
  <c r="CI401" i="134" s="1"/>
  <c r="CI306" i="134"/>
  <c r="CI322" i="134"/>
  <c r="CI403" i="134" s="1"/>
  <c r="CI330" i="134"/>
  <c r="CI411" i="134" s="1"/>
  <c r="L308" i="134"/>
  <c r="L297" i="134"/>
  <c r="BB389" i="134"/>
  <c r="BZ316" i="134"/>
  <c r="BZ298" i="134"/>
  <c r="CF405" i="134"/>
  <c r="CF378" i="134"/>
  <c r="CI268" i="134"/>
  <c r="L282" i="134"/>
  <c r="BW353" i="134"/>
  <c r="BW393" i="134"/>
  <c r="CF345" i="134"/>
  <c r="BW360" i="134"/>
  <c r="L307" i="134"/>
  <c r="CO268" i="134"/>
  <c r="CO291" i="134"/>
  <c r="AP331" i="134"/>
  <c r="AP412" i="134" s="1"/>
  <c r="AP324" i="134"/>
  <c r="AP405" i="134" s="1"/>
  <c r="AP323" i="134"/>
  <c r="AP404" i="134" s="1"/>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97" i="134" s="1"/>
  <c r="AP315" i="134"/>
  <c r="AP396" i="134" s="1"/>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AP307" i="134"/>
  <c r="AP330" i="134"/>
  <c r="AP411" i="134" s="1"/>
  <c r="BZ308" i="134"/>
  <c r="BZ290" i="134"/>
  <c r="BZ305" i="134"/>
  <c r="BZ461" i="134" s="1"/>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409" i="134" s="1"/>
  <c r="AP317" i="134"/>
  <c r="AP398" i="134" s="1"/>
  <c r="AP304" i="134"/>
  <c r="AP294" i="134"/>
  <c r="AP282" i="134"/>
  <c r="AP272" i="134"/>
  <c r="AP326" i="134"/>
  <c r="AP311" i="134"/>
  <c r="AP298" i="134"/>
  <c r="AP287" i="134"/>
  <c r="AP274" i="134"/>
  <c r="AP325" i="134"/>
  <c r="AP406" i="134" s="1"/>
  <c r="AP310" i="134"/>
  <c r="AP297" i="134"/>
  <c r="AP286" i="134"/>
  <c r="AP273" i="134"/>
  <c r="AP320" i="134"/>
  <c r="AP401" i="134" s="1"/>
  <c r="AP306" i="134"/>
  <c r="AP295" i="134"/>
  <c r="AP281" i="134"/>
  <c r="AP270" i="134"/>
  <c r="AP327" i="134"/>
  <c r="AP408" i="134" s="1"/>
  <c r="AP303" i="134"/>
  <c r="AP285" i="134"/>
  <c r="AP265" i="134"/>
  <c r="AP319" i="134"/>
  <c r="AP400" i="134" s="1"/>
  <c r="AP301" i="134"/>
  <c r="AP279" i="134"/>
  <c r="AP288" i="134"/>
  <c r="AP321" i="134"/>
  <c r="AP302" i="134"/>
  <c r="AP280" i="134"/>
  <c r="AP264" i="134"/>
  <c r="AP309" i="134"/>
  <c r="AP289" i="134"/>
  <c r="AP269" i="134"/>
  <c r="AP305" i="134"/>
  <c r="AP318" i="134"/>
  <c r="AP399" i="134" s="1"/>
  <c r="AP296" i="134"/>
  <c r="AP278" i="134"/>
  <c r="AP313" i="134"/>
  <c r="AP293" i="134"/>
  <c r="AP277" i="134"/>
  <c r="AP312" i="134"/>
  <c r="AP290" i="134"/>
  <c r="AP271" i="134"/>
  <c r="AP329" i="134"/>
  <c r="AP410" i="134" s="1"/>
  <c r="AP266" i="134"/>
  <c r="AP276" i="134"/>
  <c r="AP275" i="134"/>
  <c r="AP268" i="134"/>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AP299" i="134"/>
  <c r="AP322" i="134"/>
  <c r="CO315" i="134"/>
  <c r="CO396" i="134" s="1"/>
  <c r="AP292" i="134"/>
  <c r="AP291" i="134"/>
  <c r="AP314" i="134"/>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CO313" i="134"/>
  <c r="AY345" i="134"/>
  <c r="CO292" i="134"/>
  <c r="CO289" i="134"/>
  <c r="CO332" i="134"/>
  <c r="CO413" i="134" s="1"/>
  <c r="AP284" i="134"/>
  <c r="AP283" i="134"/>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17" i="134"/>
  <c r="DP509" i="134"/>
  <c r="DP524" i="134"/>
  <c r="DP516" i="134"/>
  <c r="DP508" i="134"/>
  <c r="DP521" i="134"/>
  <c r="DP513" i="134"/>
  <c r="DP505" i="134"/>
  <c r="DP52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W381"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78" i="134"/>
  <c r="L362" i="134"/>
  <c r="L354" i="134"/>
  <c r="CI391" i="134" l="1"/>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DW547" i="134" s="1"/>
  <c r="BB470" i="134"/>
  <c r="DT537" i="134"/>
  <c r="DW537" i="134" s="1"/>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DW532" i="134" s="1"/>
  <c r="BB444" i="134"/>
  <c r="DT521" i="134"/>
  <c r="DW521" i="134" s="1"/>
  <c r="BB436" i="134"/>
  <c r="DT513" i="134"/>
  <c r="BB456" i="134"/>
  <c r="DT533" i="134"/>
  <c r="BB461" i="134"/>
  <c r="DT538" i="134"/>
  <c r="DW538" i="134" s="1"/>
  <c r="DT527" i="134"/>
  <c r="DW527" i="134" s="1"/>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W529" i="134" s="1"/>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DW512" i="134" s="1"/>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DW500" i="134" s="1"/>
  <c r="BB423" i="134"/>
  <c r="BB428" i="134"/>
  <c r="DT505" i="134"/>
  <c r="BB441" i="134"/>
  <c r="DT518" i="134"/>
  <c r="DT517" i="134"/>
  <c r="DW517" i="134" s="1"/>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DW541" i="134" s="1"/>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DW520" i="134" s="1"/>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EX503" i="134" s="1"/>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10" i="134" s="1"/>
  <c r="DW562" i="134"/>
  <c r="BB425" i="134"/>
  <c r="DT502" i="134"/>
  <c r="DW502" i="134" s="1"/>
  <c r="DT545" i="134"/>
  <c r="DW545" i="134" s="1"/>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EX516" i="134" s="1"/>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DW530" i="134" l="1"/>
  <c r="DW544" i="134"/>
  <c r="EX517" i="134"/>
  <c r="DW535" i="134"/>
  <c r="DW533" i="134"/>
  <c r="CC338" i="134"/>
  <c r="DW498" i="134"/>
  <c r="DW505" i="134"/>
  <c r="EX505" i="134" s="1"/>
  <c r="DW543" i="134"/>
  <c r="DW523" i="134"/>
  <c r="EX523" i="134" s="1"/>
  <c r="DW504" i="134"/>
  <c r="EX504" i="134" s="1"/>
  <c r="EX512" i="134"/>
  <c r="DW519" i="134"/>
  <c r="EX519" i="134" s="1"/>
  <c r="DW518" i="134"/>
  <c r="EX518" i="134" s="1"/>
  <c r="DW534" i="134"/>
  <c r="EX510" i="134"/>
  <c r="DW499" i="134"/>
  <c r="DW524" i="134"/>
  <c r="EX524" i="134" s="1"/>
  <c r="EX527" i="134"/>
  <c r="EX515" i="134"/>
  <c r="EX511" i="134"/>
  <c r="EX502" i="134"/>
  <c r="DW522" i="134"/>
  <c r="EX522" i="134" s="1"/>
  <c r="DW515" i="134"/>
  <c r="DW507" i="134"/>
  <c r="DW501" i="134"/>
  <c r="DW509" i="134"/>
  <c r="EX509" i="134" s="1"/>
  <c r="DW525" i="134"/>
  <c r="EX525" i="134" s="1"/>
  <c r="DW542" i="134"/>
  <c r="DW513" i="134"/>
  <c r="EX513" i="134" s="1"/>
  <c r="DW531" i="134"/>
  <c r="EX520" i="134"/>
  <c r="DW511" i="134"/>
  <c r="DW526" i="134"/>
  <c r="EX526" i="134" s="1"/>
  <c r="DW546" i="134"/>
  <c r="DW539" i="134"/>
  <c r="DW508" i="134"/>
  <c r="EX508" i="134" s="1"/>
  <c r="DW540" i="134"/>
  <c r="EX507"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Q558" i="134" s="1"/>
  <c r="EO531" i="134"/>
  <c r="EQ531" i="134" s="1"/>
  <c r="EO551" i="134"/>
  <c r="EO559" i="134"/>
  <c r="EO537" i="134"/>
  <c r="EO533" i="134"/>
  <c r="EQ533" i="134" s="1"/>
  <c r="EO552" i="134"/>
  <c r="EO560" i="134"/>
  <c r="EO539" i="134"/>
  <c r="EO535" i="134"/>
  <c r="EO545" i="134"/>
  <c r="EO553" i="134"/>
  <c r="EB537" i="134"/>
  <c r="DL499" i="134"/>
  <c r="EB541" i="134"/>
  <c r="EB555" i="134"/>
  <c r="EL561" i="134"/>
  <c r="EL546" i="134"/>
  <c r="EM546" i="134" s="1"/>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M562" i="134" l="1"/>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 r="J68" i="138" l="1"/>
</calcChain>
</file>

<file path=xl/sharedStrings.xml><?xml version="1.0" encoding="utf-8"?>
<sst xmlns="http://schemas.openxmlformats.org/spreadsheetml/2006/main" count="14028" uniqueCount="3940">
  <si>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</si>
  <si>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</si>
  <si>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</si>
  <si>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</si>
  <si>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</si>
  <si>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</si>
  <si>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</si>
  <si>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</si>
  <si>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</si>
  <si>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</si>
  <si>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</si>
  <si>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</si>
  <si>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</si>
  <si>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</si>
  <si>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</si>
  <si>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</si>
  <si>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</si>
  <si>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</si>
  <si>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</si>
  <si>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</si>
  <si>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</si>
  <si>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</si>
  <si>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</si>
  <si>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</si>
  <si>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</si>
  <si>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</si>
  <si>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</si>
  <si>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</si>
  <si>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</si>
  <si>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</si>
  <si>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</si>
  <si>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</si>
  <si>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</si>
  <si>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</si>
  <si>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</si>
  <si>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</si>
  <si>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</si>
  <si>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</si>
  <si>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</si>
  <si>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</si>
  <si>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</si>
  <si>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</si>
  <si>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</si>
  <si>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</si>
  <si>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</si>
  <si>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</si>
  <si>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</si>
  <si>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</si>
  <si>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</si>
  <si>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</si>
  <si>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</si>
  <si>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</si>
  <si>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</si>
  <si>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</si>
  <si>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</si>
  <si>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</si>
  <si>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</si>
  <si>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</si>
  <si>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</si>
  <si>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</si>
  <si>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</si>
  <si>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</si>
  <si>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</si>
  <si>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</si>
  <si>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</si>
  <si>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</si>
  <si>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</si>
  <si>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</si>
  <si>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</si>
  <si>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</si>
  <si>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</si>
  <si>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</si>
  <si>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</si>
  <si>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</si>
  <si>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</si>
  <si>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</si>
  <si>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</si>
  <si>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</si>
  <si>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</si>
  <si>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</si>
  <si>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</si>
  <si>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</si>
  <si>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</si>
  <si>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</si>
  <si>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</si>
  <si>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</si>
  <si>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</si>
  <si>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</si>
  <si>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</si>
  <si>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</si>
  <si>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</si>
  <si>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</si>
  <si>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</si>
  <si>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</si>
  <si>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</si>
  <si>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</si>
  <si>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</si>
  <si>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</si>
  <si>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</si>
  <si>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</si>
  <si>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</si>
  <si>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</si>
  <si>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</si>
  <si>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</si>
  <si>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</si>
  <si>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</si>
  <si>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</si>
  <si>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</si>
  <si>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</si>
  <si>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</si>
  <si>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</si>
  <si>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</si>
  <si>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</si>
  <si>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</si>
  <si>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</si>
  <si>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</si>
  <si>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</si>
  <si>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</si>
  <si>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</si>
  <si>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</si>
  <si>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</si>
  <si>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</si>
  <si>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</si>
  <si>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</si>
  <si>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</si>
  <si>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</si>
  <si>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</si>
  <si>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</si>
  <si>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</si>
  <si>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</si>
  <si>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</si>
  <si>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</si>
  <si>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</si>
  <si>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</si>
  <si>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</si>
  <si>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</si>
  <si>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</si>
  <si>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</si>
  <si>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</si>
  <si>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</si>
  <si>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</si>
  <si>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</si>
  <si>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</si>
  <si>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</si>
  <si>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</si>
  <si>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</si>
  <si>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</si>
  <si>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</si>
  <si>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</si>
  <si>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</si>
  <si>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</si>
  <si>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</si>
  <si>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</si>
  <si>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</si>
  <si>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</si>
  <si>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</si>
  <si>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</si>
  <si>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</si>
  <si>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</si>
  <si>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</si>
  <si>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</si>
  <si>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</si>
  <si>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</si>
  <si>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</si>
  <si>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</si>
  <si>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</si>
  <si>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</si>
  <si>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</si>
  <si>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</si>
  <si>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</si>
  <si>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</si>
  <si>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</si>
  <si>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</si>
  <si>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</si>
  <si>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</si>
  <si>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</si>
  <si>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</si>
  <si>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</si>
  <si>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</si>
  <si>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</si>
  <si>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</si>
  <si>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</si>
  <si>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</si>
  <si>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</si>
  <si>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</si>
  <si>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</si>
  <si>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</si>
  <si>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</si>
  <si>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</si>
  <si>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</si>
  <si>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</si>
  <si>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</si>
  <si>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</si>
  <si>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</si>
  <si>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</si>
  <si>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</si>
  <si>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</si>
  <si>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</si>
  <si>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</si>
  <si>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</si>
  <si>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</si>
  <si>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</si>
  <si>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</si>
  <si>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</si>
  <si>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</si>
  <si>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</si>
  <si>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</si>
  <si>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</si>
  <si>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</si>
  <si>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</si>
  <si>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</si>
  <si>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</si>
  <si>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</si>
  <si>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</si>
  <si>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</si>
  <si>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</si>
  <si>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</si>
  <si>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</si>
  <si>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</si>
  <si>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</si>
  <si>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</si>
  <si>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</si>
  <si>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</si>
  <si>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</si>
  <si>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</si>
  <si>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</si>
  <si>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</si>
  <si>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</si>
  <si>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</si>
  <si>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</si>
  <si>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</si>
  <si>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</si>
  <si>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</si>
  <si>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</si>
  <si>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</si>
  <si>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</si>
  <si>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</si>
  <si>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</si>
  <si>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</si>
  <si>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</si>
  <si>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</si>
  <si>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</si>
  <si>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</si>
  <si>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</si>
  <si>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</si>
  <si>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</si>
  <si>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</si>
  <si>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</si>
  <si>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</si>
  <si>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</si>
  <si>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</si>
  <si>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</si>
  <si>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</si>
  <si>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</si>
  <si>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</si>
  <si>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</si>
  <si>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</si>
  <si>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</si>
  <si>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</si>
  <si>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</si>
  <si>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</si>
  <si>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</si>
  <si>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</si>
  <si>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</si>
  <si>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</si>
  <si>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</si>
  <si>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</si>
  <si>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</si>
  <si>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</si>
  <si>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</si>
  <si>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</si>
  <si>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</si>
  <si>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</si>
  <si>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</si>
  <si>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</si>
  <si>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</si>
  <si>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</si>
  <si>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</si>
  <si>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</si>
  <si>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</si>
  <si>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</si>
  <si>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</si>
  <si>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</si>
  <si>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</si>
  <si>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</si>
  <si>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</si>
  <si>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</si>
  <si>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</si>
  <si>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</si>
  <si>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</si>
  <si>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</si>
  <si>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</si>
  <si>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</si>
  <si>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</si>
  <si>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</si>
  <si>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</si>
  <si>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</si>
  <si>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</si>
  <si>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</si>
  <si>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</si>
  <si>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</si>
  <si>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</si>
  <si>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</si>
  <si>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</si>
  <si>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</si>
  <si>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</si>
  <si>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</si>
  <si>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</si>
  <si>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</si>
  <si>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</si>
  <si>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</si>
  <si>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</si>
  <si>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</si>
  <si>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</si>
  <si>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</si>
  <si>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</si>
  <si>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</si>
  <si>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</si>
  <si>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</si>
  <si>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</si>
  <si>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</si>
  <si>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</si>
  <si>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</si>
  <si>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</si>
  <si>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</si>
  <si>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</si>
  <si>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</si>
  <si>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</si>
  <si>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</si>
  <si>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</si>
  <si>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</si>
  <si>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</si>
  <si>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</si>
  <si>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</si>
  <si>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</si>
  <si>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</si>
  <si>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</si>
  <si>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</si>
  <si>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</si>
  <si>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</si>
  <si>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</si>
  <si>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</si>
  <si>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</si>
  <si>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</si>
  <si>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</si>
  <si>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</si>
  <si>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</si>
  <si>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</si>
  <si>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</si>
  <si>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</si>
  <si>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</si>
  <si>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</si>
  <si>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</si>
  <si>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</si>
  <si>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</si>
  <si>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</si>
  <si>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</si>
  <si>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</si>
  <si>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</si>
  <si>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</si>
  <si>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</si>
  <si>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</si>
  <si>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</si>
  <si>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</si>
  <si>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</si>
  <si>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</si>
  <si>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</si>
  <si>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</si>
  <si>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</si>
  <si>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</si>
  <si>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</si>
  <si>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</si>
  <si>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</si>
  <si>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</si>
  <si>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</si>
  <si>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</si>
  <si>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</si>
  <si>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</si>
  <si>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</si>
  <si>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</si>
  <si>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</si>
  <si>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</si>
  <si>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</si>
  <si>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</si>
  <si>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</si>
  <si>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</si>
  <si>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</si>
  <si>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</si>
  <si>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</si>
  <si>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</si>
  <si>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</si>
  <si>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</si>
  <si>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</si>
  <si>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</si>
  <si>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</si>
  <si>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</si>
  <si>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</si>
  <si>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</si>
  <si>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</si>
  <si>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</si>
  <si>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</si>
  <si>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</si>
  <si>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</si>
  <si>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</si>
  <si>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</si>
  <si>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</si>
  <si>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</si>
  <si>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</si>
  <si>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</si>
  <si>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</si>
  <si>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</si>
  <si>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</si>
  <si>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</si>
  <si>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</si>
  <si>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</si>
  <si>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</si>
  <si>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</si>
  <si>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</si>
  <si>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</si>
  <si>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</si>
  <si>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</si>
  <si>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</si>
  <si>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</si>
  <si>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</si>
  <si>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</si>
  <si>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</si>
  <si>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</si>
  <si>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</si>
  <si>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</si>
  <si>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</si>
  <si>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</si>
  <si>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</si>
  <si>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</si>
  <si>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</si>
  <si>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</si>
  <si>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</si>
  <si>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</si>
  <si>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</si>
  <si>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</si>
  <si>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</si>
  <si>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</si>
  <si>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</si>
  <si>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</si>
  <si>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</si>
  <si>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</si>
  <si>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</si>
  <si>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</si>
  <si>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</si>
  <si>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</si>
  <si>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</si>
  <si>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</si>
  <si>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</si>
  <si>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</si>
  <si>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</si>
  <si>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</si>
  <si>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</si>
  <si>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</si>
  <si>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</si>
  <si>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</si>
  <si>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</si>
  <si>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</si>
  <si>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</si>
  <si>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</si>
  <si>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</si>
  <si>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</si>
  <si>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</si>
  <si>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</si>
  <si>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</si>
  <si>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</si>
  <si>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</si>
  <si>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</si>
  <si>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</si>
  <si>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</si>
  <si>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</si>
  <si>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</si>
  <si>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</si>
  <si>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</si>
  <si>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</si>
  <si>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</si>
  <si>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</si>
  <si>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</si>
  <si>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</si>
  <si>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</si>
  <si>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</si>
  <si>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</si>
  <si>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</si>
  <si>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</si>
  <si>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</si>
  <si>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</si>
  <si>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</si>
  <si>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</si>
  <si>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</si>
  <si>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</si>
  <si>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</si>
  <si>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</si>
  <si>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</si>
  <si>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</si>
  <si>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</si>
  <si>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</si>
  <si>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</si>
  <si>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</si>
  <si>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</si>
  <si>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</si>
  <si>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</si>
  <si>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</si>
  <si>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</si>
  <si>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</si>
  <si>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</si>
  <si>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</si>
  <si>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</si>
  <si>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</si>
  <si>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</si>
  <si>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</si>
  <si>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</si>
  <si>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</si>
  <si>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</si>
  <si>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</si>
  <si>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</si>
  <si>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</si>
  <si>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</si>
  <si>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</si>
  <si>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</si>
  <si>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</si>
  <si>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</si>
  <si>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</si>
  <si>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</si>
  <si>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</si>
  <si>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</si>
  <si>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</si>
  <si>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</si>
  <si>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</si>
  <si>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</si>
  <si>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</si>
  <si>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</si>
  <si>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</si>
  <si>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</si>
  <si>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</si>
  <si>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</si>
  <si>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</si>
  <si>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</si>
  <si>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</si>
  <si>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</si>
  <si>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</si>
  <si>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</si>
  <si>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</si>
  <si>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</si>
  <si>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</si>
  <si>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</si>
  <si>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</si>
  <si>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</si>
  <si>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</si>
  <si>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</si>
  <si>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</si>
  <si>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</si>
  <si>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</si>
  <si>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</si>
  <si>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</si>
  <si>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</si>
  <si>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</si>
  <si>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</si>
  <si>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</si>
  <si>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</si>
  <si>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</si>
  <si>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</si>
  <si>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</si>
  <si>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</si>
  <si>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</si>
  <si>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</si>
  <si>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</si>
  <si>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</si>
  <si>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</si>
  <si>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</si>
  <si>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</si>
  <si>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</si>
  <si>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</si>
  <si>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</si>
  <si>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</si>
  <si>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</si>
  <si>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</si>
  <si>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</si>
  <si>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</si>
  <si>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</si>
  <si>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</si>
  <si>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</si>
  <si>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</si>
  <si>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</si>
  <si>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</si>
  <si>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</si>
  <si>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</si>
  <si>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</si>
  <si>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</si>
  <si>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</si>
  <si>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</si>
  <si>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</si>
  <si>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</si>
  <si>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</si>
  <si>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</si>
  <si>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</si>
  <si>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</si>
  <si>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</si>
  <si>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</si>
  <si>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</si>
  <si>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</si>
  <si>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</si>
  <si>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</si>
  <si>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</si>
  <si>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</si>
  <si>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</si>
  <si>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</si>
  <si>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</si>
  <si>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</si>
  <si>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</si>
  <si>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</si>
  <si>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</si>
  <si>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</si>
  <si>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</si>
  <si>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</si>
  <si>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</si>
  <si>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</si>
  <si>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</si>
  <si>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</si>
  <si>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</si>
  <si>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</si>
  <si>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</si>
  <si>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</si>
  <si>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</si>
  <si>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</si>
  <si>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</si>
  <si>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</si>
  <si>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</si>
  <si>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</si>
  <si>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</si>
  <si>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</si>
  <si>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</si>
  <si>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</si>
  <si>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</si>
  <si>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</si>
  <si>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</si>
  <si>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</si>
  <si>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</si>
  <si>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</si>
  <si>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</si>
  <si>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</si>
  <si>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</si>
  <si>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</si>
  <si>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</si>
  <si>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</si>
  <si>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</si>
  <si>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</si>
  <si>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</si>
  <si>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</si>
  <si>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</si>
  <si>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</si>
  <si>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</si>
  <si>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</si>
  <si>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</si>
  <si>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</si>
  <si>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</si>
  <si>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</si>
  <si>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</si>
  <si>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</si>
  <si>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</si>
  <si>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</si>
  <si>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</si>
  <si>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</si>
  <si>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</si>
  <si>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</si>
  <si>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</si>
  <si>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</si>
  <si>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</si>
  <si>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</si>
  <si>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</si>
  <si>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</si>
  <si>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</si>
  <si>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</si>
  <si>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</si>
  <si>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</si>
  <si>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</si>
  <si>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</si>
  <si>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</si>
  <si>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</si>
  <si>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</si>
  <si>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</si>
  <si>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</si>
  <si>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</si>
  <si>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</si>
  <si>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</si>
  <si>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</si>
  <si>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</si>
  <si>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</si>
  <si>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</si>
  <si>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</si>
  <si>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</si>
  <si>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</si>
  <si>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</si>
  <si>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</si>
  <si>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</si>
  <si>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</si>
  <si>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</si>
  <si>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</si>
  <si>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</si>
  <si>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</si>
  <si>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</si>
  <si>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</si>
  <si>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</si>
  <si>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</si>
  <si>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</si>
  <si>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</si>
  <si>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</si>
  <si>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</si>
  <si>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</si>
  <si>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</si>
  <si>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</si>
  <si>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</si>
  <si>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</si>
  <si>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</si>
  <si>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</si>
  <si>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</si>
  <si>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</si>
  <si>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</si>
  <si>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</si>
  <si>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</si>
  <si>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</si>
  <si>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</si>
  <si>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</si>
  <si>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</si>
  <si>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</si>
  <si>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</si>
  <si>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</si>
  <si>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</si>
  <si>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</si>
  <si>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</si>
  <si>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</si>
  <si>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</si>
  <si>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</si>
  <si>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</si>
  <si>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</si>
  <si>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</si>
  <si>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</si>
  <si>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</si>
  <si>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</si>
  <si>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</si>
  <si>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</si>
  <si>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</si>
  <si>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</si>
  <si>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</si>
  <si>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</si>
  <si>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</si>
  <si>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</si>
  <si>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</si>
  <si>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</si>
  <si>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</si>
  <si>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</si>
  <si>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</si>
  <si>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</si>
  <si>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</si>
  <si>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</si>
  <si>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</si>
  <si>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</si>
  <si>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</si>
  <si>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</si>
  <si>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</si>
  <si>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</si>
  <si>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</si>
  <si>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</si>
  <si>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</si>
  <si>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</si>
  <si>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</si>
  <si>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</si>
  <si>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</si>
  <si>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</si>
  <si>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</si>
  <si>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</si>
  <si>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</si>
  <si>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</si>
  <si>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</si>
  <si>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</si>
  <si>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</si>
  <si>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</si>
  <si>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</si>
  <si>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</si>
  <si>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</si>
  <si>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</si>
  <si>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</si>
  <si>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</si>
  <si>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</si>
  <si>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</si>
  <si>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</si>
  <si>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</si>
  <si>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</si>
  <si>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</si>
  <si>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</si>
  <si>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</si>
  <si>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</si>
  <si>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</si>
  <si>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</si>
  <si>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</si>
  <si>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</si>
  <si>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</si>
  <si>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</si>
  <si>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</si>
  <si>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</si>
  <si>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</si>
  <si>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</si>
  <si>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</si>
  <si>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</si>
  <si>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</si>
  <si>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</si>
  <si>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</si>
  <si>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</si>
  <si>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</si>
  <si>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</si>
  <si>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</si>
  <si>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</si>
  <si>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</si>
  <si>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</si>
  <si>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</si>
  <si>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</si>
  <si>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</si>
  <si>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</si>
  <si>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</si>
  <si>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</si>
  <si>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</si>
  <si>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</si>
  <si>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</si>
  <si>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</si>
  <si>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</si>
  <si>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</si>
  <si>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</si>
  <si>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</si>
  <si>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</si>
  <si>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</si>
  <si>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</si>
  <si>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</si>
  <si>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</si>
  <si>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</si>
  <si>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</si>
  <si>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</si>
  <si>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</si>
  <si>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</si>
  <si>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</si>
  <si>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</si>
  <si>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</si>
  <si>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</si>
  <si>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</si>
  <si>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</si>
  <si>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</si>
  <si>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</si>
  <si>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</si>
  <si>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</si>
  <si>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</si>
  <si>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</si>
  <si>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</si>
  <si>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</si>
  <si>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</si>
  <si>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</si>
  <si>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</si>
  <si>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</si>
  <si>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</si>
  <si>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</si>
  <si>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</si>
  <si>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</si>
  <si>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</si>
  <si>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</si>
  <si>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</si>
  <si>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</si>
  <si>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</si>
  <si>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</si>
  <si>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</si>
  <si>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</si>
  <si>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</si>
  <si>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</si>
  <si>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</si>
  <si>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</si>
  <si>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</si>
  <si>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</si>
  <si>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</si>
  <si>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</si>
  <si>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</si>
  <si>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</si>
  <si>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</si>
  <si>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</si>
  <si>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</si>
  <si>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</si>
  <si>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</si>
  <si>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</si>
  <si>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</si>
  <si>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</si>
  <si>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</si>
  <si>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</si>
  <si>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</si>
  <si>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</si>
  <si>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</si>
  <si>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</si>
  <si>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</si>
  <si>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</si>
  <si>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</si>
  <si>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</si>
  <si>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</si>
  <si>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</si>
  <si>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</si>
  <si>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</si>
  <si>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</si>
  <si>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</si>
  <si>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</si>
  <si>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</si>
  <si>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</si>
  <si>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</si>
  <si>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</si>
  <si>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</si>
  <si>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</si>
  <si>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</si>
  <si>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</si>
  <si>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</si>
  <si>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</si>
  <si>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</si>
  <si>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</si>
  <si>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</si>
  <si>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</si>
  <si>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</si>
  <si>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</si>
  <si>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</si>
  <si>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</si>
  <si>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</si>
  <si>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</si>
  <si>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</si>
  <si>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</si>
  <si>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</si>
  <si>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</si>
  <si>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</si>
  <si>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</si>
  <si>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</si>
  <si>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</si>
  <si>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</si>
  <si>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</si>
  <si>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</si>
  <si>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</si>
  <si>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</si>
  <si>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</si>
  <si>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</si>
  <si>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</si>
  <si>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</si>
  <si>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</si>
  <si>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</si>
  <si>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</si>
  <si>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</si>
  <si>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</si>
  <si>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</si>
  <si>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</si>
  <si>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</si>
  <si>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</si>
  <si>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</si>
  <si>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</si>
  <si>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</si>
  <si>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</si>
  <si>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</si>
  <si>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</si>
  <si>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</si>
  <si>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</si>
  <si>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</si>
  <si>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</si>
  <si>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</si>
  <si>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</si>
  <si>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</si>
  <si>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</si>
  <si>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</si>
  <si>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</si>
  <si>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</si>
  <si>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</si>
  <si>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</si>
  <si>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</si>
  <si>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</si>
  <si>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</si>
  <si>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</si>
  <si>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</si>
  <si>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</si>
  <si>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</si>
  <si>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</si>
  <si>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</si>
  <si>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</si>
  <si>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</si>
  <si>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</si>
  <si>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</si>
  <si>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</si>
  <si>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</si>
  <si>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</si>
  <si>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</si>
  <si>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</si>
  <si>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</si>
  <si>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</si>
  <si>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</si>
  <si>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</si>
  <si>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</si>
  <si>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</si>
  <si>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</si>
  <si>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</si>
  <si>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</si>
  <si>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</si>
  <si>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</si>
  <si>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</si>
  <si>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</si>
  <si>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</si>
  <si>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</si>
  <si>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</si>
  <si>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</si>
  <si>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</si>
  <si>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</si>
  <si>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</si>
  <si>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</si>
  <si>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</si>
  <si>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</si>
  <si>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</si>
  <si>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</si>
  <si>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</si>
  <si>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</si>
  <si>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</si>
  <si>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</si>
  <si>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</si>
  <si>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</si>
  <si>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</si>
  <si>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</si>
  <si>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</si>
  <si>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</si>
  <si>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</si>
  <si>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</si>
  <si>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</si>
  <si>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</si>
  <si>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</si>
  <si>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</si>
  <si>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</si>
  <si>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</si>
  <si>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</si>
  <si>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</si>
  <si>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</si>
  <si>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</si>
  <si>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</si>
  <si>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</si>
  <si>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</si>
  <si>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</si>
  <si>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</si>
  <si>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</si>
  <si>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</si>
  <si>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</si>
  <si>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</si>
  <si>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</si>
  <si>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</si>
  <si>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</si>
  <si>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</si>
  <si>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</si>
  <si>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</si>
  <si>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</si>
  <si>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</si>
  <si>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</si>
  <si>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</si>
  <si>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</si>
  <si>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</si>
  <si>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</si>
  <si>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</si>
  <si>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</si>
  <si>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</si>
  <si>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</si>
  <si>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</si>
  <si>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</si>
  <si>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</si>
  <si>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</si>
  <si>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</si>
  <si>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</si>
  <si>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</si>
  <si>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</si>
  <si>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</si>
  <si>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</si>
  <si>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</si>
  <si>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</si>
  <si>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</si>
  <si>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</si>
  <si>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</si>
  <si>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</si>
  <si>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</si>
  <si>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</si>
  <si>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</si>
  <si>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</si>
  <si>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</si>
  <si>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</si>
  <si>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</si>
  <si>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</si>
  <si>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</si>
  <si>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</si>
  <si>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</si>
  <si>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</si>
  <si>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</si>
  <si>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</si>
  <si>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</si>
  <si>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</si>
  <si>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</si>
  <si>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</si>
  <si>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</si>
  <si>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</si>
  <si>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</si>
  <si>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</si>
  <si>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</si>
  <si>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</si>
  <si>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</si>
  <si>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</si>
  <si>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</si>
  <si>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</si>
  <si>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</si>
  <si>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</si>
  <si>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</si>
  <si>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</si>
  <si>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</si>
  <si>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</si>
  <si>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</si>
  <si>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</si>
  <si>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</si>
  <si>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</si>
  <si>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</si>
  <si>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</si>
  <si>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</si>
  <si>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</si>
  <si>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</si>
  <si>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</si>
  <si>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</si>
  <si>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</si>
  <si>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</si>
  <si>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</si>
  <si>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</si>
  <si>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</si>
  <si>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</si>
  <si>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</si>
  <si>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</si>
  <si>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</si>
  <si>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</si>
  <si>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</si>
  <si>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</si>
  <si>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</si>
  <si>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</si>
  <si>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</si>
  <si>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</si>
  <si>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</si>
  <si>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</si>
  <si>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</si>
  <si>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</si>
  <si>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</si>
  <si>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</si>
  <si>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</si>
  <si>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</si>
  <si>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</si>
  <si>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</si>
  <si>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</si>
  <si>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</si>
  <si>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</si>
  <si>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</si>
  <si>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</si>
  <si>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</si>
  <si>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</si>
  <si>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</si>
  <si>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</si>
  <si>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</si>
  <si>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</si>
  <si>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</si>
  <si>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</si>
  <si>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</si>
  <si>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</si>
  <si>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</si>
  <si>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</si>
  <si>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</si>
  <si>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</si>
  <si>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</si>
  <si>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</si>
  <si>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</si>
  <si>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</si>
  <si>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</si>
  <si>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</si>
  <si>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</si>
  <si>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</si>
  <si>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</si>
  <si>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</si>
  <si>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</si>
  <si>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</si>
  <si>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</si>
  <si>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</si>
  <si>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</si>
  <si>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</si>
  <si>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</si>
  <si>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</si>
  <si>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</si>
  <si>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</si>
  <si>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</si>
  <si>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</si>
  <si>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</si>
  <si>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</si>
  <si>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</si>
  <si>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</si>
  <si>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</si>
  <si>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</si>
  <si>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</si>
  <si>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</si>
  <si>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</si>
  <si>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</si>
  <si>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</si>
  <si>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</si>
  <si>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</si>
  <si>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</si>
  <si>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</si>
  <si>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</si>
  <si>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</si>
  <si>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</si>
  <si>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</si>
  <si>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</si>
  <si>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</si>
  <si>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</si>
  <si>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</si>
  <si>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</si>
  <si>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</si>
  <si>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</si>
  <si>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</si>
  <si>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</si>
  <si>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</si>
  <si>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</si>
  <si>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</si>
  <si>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</si>
  <si>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</si>
  <si>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</si>
  <si>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</si>
  <si>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</si>
  <si>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</si>
  <si>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</si>
  <si>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</si>
  <si>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</si>
  <si>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</si>
  <si>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</si>
  <si>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</si>
  <si>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</si>
  <si>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</si>
  <si>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</si>
  <si>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</si>
  <si>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</si>
  <si>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</si>
  <si>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</si>
  <si>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</si>
  <si>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</si>
  <si>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</si>
  <si>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</si>
  <si>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</si>
  <si>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</si>
  <si>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</si>
  <si>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</si>
  <si>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</si>
  <si>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</si>
  <si>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</si>
  <si>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</si>
  <si>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</si>
  <si>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</si>
  <si>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</si>
  <si>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</si>
  <si>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</si>
  <si>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</si>
  <si>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</si>
  <si>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</si>
  <si>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</si>
  <si>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</si>
  <si>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</si>
  <si>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</si>
  <si>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</si>
  <si>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</si>
  <si>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</si>
  <si>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</si>
  <si>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</si>
  <si>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</si>
  <si>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</si>
  <si>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</si>
  <si>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</si>
  <si>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</si>
  <si>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</si>
  <si>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</si>
  <si>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</si>
  <si>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</si>
  <si>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</si>
  <si>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</si>
  <si>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</si>
  <si>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</si>
  <si>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</si>
  <si>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</si>
  <si>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</si>
  <si>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</si>
  <si>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</si>
  <si>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</si>
  <si>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</si>
  <si>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</si>
  <si>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</si>
  <si>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</si>
  <si>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</si>
  <si>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</si>
  <si>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</si>
  <si>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</si>
  <si>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</si>
  <si>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</si>
  <si>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</si>
  <si>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</si>
  <si>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</si>
  <si>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</si>
  <si>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</si>
  <si>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</si>
  <si>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</si>
  <si>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</si>
  <si>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</si>
  <si>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</si>
  <si>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</si>
  <si>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</si>
  <si>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</si>
  <si>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</si>
  <si>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</si>
  <si>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</si>
  <si>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</si>
  <si>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</si>
  <si>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</si>
  <si>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</si>
  <si>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</si>
  <si>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</si>
  <si>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</si>
  <si>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</si>
  <si>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</si>
  <si>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</si>
  <si>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</si>
  <si>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</si>
  <si>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</si>
  <si>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</si>
  <si>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</si>
  <si>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</si>
  <si>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</si>
  <si>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</si>
  <si>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</si>
  <si>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</si>
  <si>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</si>
  <si>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</si>
  <si>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</si>
  <si>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</si>
  <si>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</si>
  <si>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</si>
  <si>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</si>
  <si>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</si>
  <si>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</si>
  <si>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</si>
  <si>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</si>
  <si>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</si>
  <si>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</si>
  <si>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</si>
  <si>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</si>
  <si>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</si>
  <si>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</si>
  <si>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</si>
  <si>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</si>
  <si>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</si>
  <si>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</si>
  <si>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</si>
  <si>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</si>
  <si>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</si>
  <si>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</si>
  <si>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</si>
  <si>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</si>
  <si>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</si>
  <si>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</si>
  <si>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</si>
  <si>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</si>
  <si>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</si>
  <si>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</si>
  <si>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</si>
  <si>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</si>
  <si>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</si>
  <si>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</si>
  <si>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</si>
  <si>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</si>
  <si>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</si>
  <si>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</si>
  <si>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</si>
  <si>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</si>
  <si>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</si>
  <si>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</si>
  <si>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</si>
  <si>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</si>
  <si>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</si>
  <si>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</si>
  <si>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</si>
  <si>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</si>
  <si>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</si>
  <si>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</si>
  <si>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</si>
  <si>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</si>
  <si>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</si>
  <si>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</si>
  <si>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</si>
  <si>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</si>
  <si>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</si>
  <si>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</si>
  <si>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</si>
  <si>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</si>
  <si>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</si>
  <si>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</si>
  <si>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</si>
  <si>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</si>
  <si>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</si>
  <si>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</si>
  <si>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</si>
  <si>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</si>
  <si>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</si>
  <si>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</si>
  <si>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</si>
  <si>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</si>
  <si>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</si>
  <si>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</si>
  <si>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</si>
  <si>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</si>
  <si>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</si>
  <si>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</si>
  <si>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</si>
  <si>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</si>
  <si>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</si>
  <si>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</si>
  <si>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</si>
  <si>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</si>
  <si>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</si>
  <si>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</si>
  <si>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</si>
  <si>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</si>
  <si>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</si>
  <si>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</si>
  <si>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</si>
  <si>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</si>
  <si>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</si>
  <si>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</si>
  <si>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</si>
  <si>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</si>
  <si>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</si>
  <si>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</si>
  <si>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</si>
  <si>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</si>
  <si>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</si>
  <si>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</si>
  <si>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</si>
  <si>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</si>
  <si>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</si>
  <si>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</si>
  <si>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</si>
  <si>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</si>
  <si>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</si>
  <si>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</si>
  <si>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</si>
  <si>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</si>
  <si>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</si>
  <si>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</si>
  <si>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</si>
  <si>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</si>
  <si>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</si>
  <si>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</si>
  <si>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</si>
  <si>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</si>
  <si>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</si>
  <si>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</si>
  <si>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</si>
  <si>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</si>
  <si>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</si>
  <si>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</si>
  <si>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</si>
  <si>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</si>
  <si>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</si>
  <si>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</si>
  <si>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</si>
  <si>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</si>
  <si>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</si>
  <si>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</si>
  <si>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</si>
  <si>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</si>
  <si>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</si>
  <si>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</si>
  <si>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</si>
  <si>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</si>
  <si>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</si>
  <si>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</si>
  <si>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</si>
  <si>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</si>
  <si>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</si>
  <si>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</si>
  <si>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</si>
  <si>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</si>
  <si>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</si>
  <si>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</si>
  <si>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</si>
  <si>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</si>
  <si>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</si>
  <si>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</si>
  <si>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</si>
  <si>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</si>
  <si>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</si>
  <si>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</si>
  <si>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</si>
  <si>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</si>
  <si>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</si>
  <si>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</si>
  <si>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</si>
  <si>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</si>
  <si>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</si>
  <si>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</si>
  <si>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</si>
  <si>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</si>
  <si>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</si>
  <si>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</si>
  <si>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</si>
  <si>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</si>
  <si>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</si>
  <si>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</si>
  <si>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</si>
  <si>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</si>
  <si>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</si>
  <si>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</si>
  <si>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</si>
  <si>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</si>
  <si>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</si>
  <si>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</si>
  <si>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</si>
  <si>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</si>
  <si>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</si>
  <si>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</si>
  <si>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</si>
  <si>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</si>
  <si>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</si>
  <si>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</si>
  <si>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</si>
  <si>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</si>
  <si>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</si>
  <si>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</si>
  <si>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</si>
  <si>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</si>
  <si>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</si>
  <si>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</si>
  <si>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</si>
  <si>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</si>
  <si>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</si>
  <si>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</si>
  <si>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</si>
  <si>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</si>
  <si>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</si>
  <si>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</si>
  <si>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</si>
  <si>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</si>
  <si>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</si>
  <si>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</si>
  <si>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</si>
  <si>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</si>
  <si>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</si>
  <si>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</si>
  <si>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</si>
  <si>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</si>
  <si>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</si>
  <si>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</si>
  <si>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</si>
  <si>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</si>
  <si>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</si>
  <si>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</si>
  <si>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</si>
  <si>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</si>
  <si>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</si>
  <si>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</si>
  <si>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</si>
  <si>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</si>
  <si>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</si>
  <si>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</si>
  <si>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</si>
  <si>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</si>
  <si>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</si>
  <si>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</si>
  <si>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</si>
  <si>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</si>
  <si>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</si>
  <si>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</si>
  <si>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</si>
  <si>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</si>
  <si>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</si>
  <si>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</si>
  <si>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</si>
  <si>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</si>
  <si>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</si>
  <si>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</si>
  <si>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</si>
  <si>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</si>
  <si>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</si>
  <si>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</si>
  <si>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</si>
  <si>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</si>
  <si>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</si>
  <si>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</si>
  <si>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</si>
  <si>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</si>
  <si>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</si>
  <si>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</si>
  <si>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</si>
  <si>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</si>
  <si>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</si>
  <si>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</si>
  <si>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</si>
  <si>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</si>
  <si>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</si>
  <si>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</si>
  <si>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</si>
  <si>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</si>
  <si>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</si>
  <si>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</si>
  <si>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</si>
  <si>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</si>
  <si>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</si>
  <si>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</si>
  <si>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</si>
  <si>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</si>
  <si>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</si>
  <si>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</si>
  <si>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</si>
  <si>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</si>
  <si>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</si>
  <si>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</si>
  <si>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</si>
  <si>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</si>
  <si>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</si>
  <si>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</si>
  <si>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</si>
  <si>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</si>
  <si>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</si>
  <si>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</si>
  <si>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</si>
  <si>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</si>
  <si>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</si>
  <si>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</si>
  <si>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</si>
  <si>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</si>
  <si>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</si>
  <si>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</si>
  <si>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</si>
  <si>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</si>
  <si>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</si>
  <si>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</si>
  <si>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</si>
  <si>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</si>
  <si>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</si>
  <si>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</si>
  <si>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</si>
  <si>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</si>
  <si>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</si>
  <si>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</si>
  <si>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</si>
  <si>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</si>
  <si>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</si>
  <si>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</si>
  <si>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</si>
  <si>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</si>
  <si>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</si>
  <si>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</si>
  <si>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</si>
  <si>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</si>
  <si>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</si>
  <si>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</si>
  <si>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</si>
  <si>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</si>
  <si>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</si>
  <si>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</si>
  <si>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</si>
  <si>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</si>
  <si>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</si>
  <si>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</si>
  <si>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</si>
  <si>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</si>
  <si>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</si>
  <si>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</si>
  <si>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</si>
  <si>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</si>
  <si>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</si>
  <si>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</si>
  <si>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</si>
  <si>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</si>
  <si>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</si>
  <si>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</si>
  <si>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</si>
  <si>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</si>
  <si>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</si>
  <si>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</si>
  <si>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</si>
  <si>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</si>
  <si>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</si>
  <si>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</si>
  <si>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</si>
  <si>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</si>
  <si>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</si>
  <si>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</si>
  <si>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</si>
  <si>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</si>
  <si>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</si>
  <si>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</si>
  <si>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</si>
  <si>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</si>
  <si>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</si>
  <si>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</si>
  <si>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</si>
  <si>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</si>
  <si>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</si>
  <si>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</si>
  <si>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</si>
  <si>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</si>
  <si>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</si>
  <si>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</si>
  <si>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</si>
  <si>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</si>
  <si>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</si>
  <si>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</si>
  <si>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</si>
  <si>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</si>
  <si>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</si>
  <si>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</si>
  <si>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</si>
  <si>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</si>
  <si>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</si>
  <si>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</si>
  <si>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</si>
  <si>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</si>
  <si>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</si>
  <si>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</si>
  <si>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</si>
  <si>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</si>
  <si>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</si>
  <si>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</si>
  <si>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</si>
  <si>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</si>
  <si>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</si>
  <si>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</si>
  <si>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</si>
  <si>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</si>
  <si>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</si>
  <si>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</si>
  <si>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</si>
  <si>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</si>
  <si>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</si>
  <si>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</si>
  <si>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</si>
  <si>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</si>
  <si>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</si>
  <si>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</si>
  <si>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</si>
  <si>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</si>
  <si>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</si>
  <si>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</si>
  <si>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</si>
  <si>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</si>
  <si>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</si>
  <si>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</si>
  <si>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</si>
  <si>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</si>
  <si>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</si>
  <si>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</si>
  <si>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</si>
  <si>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</si>
  <si>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</si>
  <si>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</si>
  <si>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</si>
  <si>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</si>
  <si>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</si>
  <si>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</si>
  <si>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</si>
  <si>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</si>
  <si>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</si>
  <si>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</si>
  <si>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</si>
  <si>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</si>
  <si>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</si>
  <si>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</si>
  <si>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</si>
  <si>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</si>
  <si>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</si>
  <si>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</si>
  <si>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</si>
  <si>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</si>
  <si>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</si>
  <si>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</si>
  <si>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</si>
  <si>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</si>
  <si>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</si>
  <si>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</si>
  <si>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</si>
  <si>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</si>
  <si>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</si>
  <si>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</si>
  <si>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</si>
  <si>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</si>
  <si>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</si>
  <si>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</si>
  <si>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</si>
  <si>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</si>
  <si>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</si>
  <si>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</si>
  <si>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</si>
  <si>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</si>
  <si>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</si>
  <si>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</si>
  <si>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</si>
  <si>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</si>
  <si>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</si>
  <si>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</si>
  <si>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</si>
  <si>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</si>
  <si>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</si>
  <si>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</si>
  <si>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</si>
  <si>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</si>
  <si>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</si>
  <si>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</si>
  <si>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</si>
  <si>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</si>
  <si>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</si>
  <si>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</si>
  <si>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</si>
  <si>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</si>
  <si>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</si>
  <si>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</si>
  <si>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</si>
  <si>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</si>
  <si>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</si>
  <si>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</si>
  <si>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</si>
  <si>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</si>
  <si>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</si>
  <si>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</si>
  <si>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</si>
  <si>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</si>
  <si>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</si>
  <si>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</si>
  <si>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</si>
  <si>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</si>
  <si>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</si>
  <si>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</si>
  <si>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</si>
  <si>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</si>
  <si>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</si>
  <si>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</si>
  <si>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</si>
  <si>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</si>
  <si>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</si>
  <si>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</si>
  <si>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</si>
  <si>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</si>
  <si>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</si>
  <si>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</si>
  <si>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</si>
  <si>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</si>
  <si>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</si>
  <si>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</si>
  <si>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</si>
  <si>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</si>
  <si>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</si>
  <si>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</si>
  <si>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</si>
  <si>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</si>
  <si>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</si>
  <si>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</si>
  <si>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</si>
  <si>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</si>
  <si>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</si>
  <si>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</si>
  <si>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</si>
  <si>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</si>
  <si>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</si>
  <si>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</si>
  <si>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</si>
  <si>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</si>
  <si>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</si>
  <si>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</si>
  <si>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</si>
  <si>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</si>
  <si>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</si>
  <si>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</si>
  <si>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</si>
  <si>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</si>
  <si>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</si>
  <si>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</si>
  <si>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</si>
  <si>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</si>
  <si>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</si>
  <si>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</si>
  <si>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</si>
  <si>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</si>
  <si>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</si>
  <si>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</si>
  <si>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</si>
  <si>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</si>
  <si>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</si>
  <si>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</si>
  <si>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</si>
  <si>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</si>
  <si>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</si>
  <si>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</si>
  <si>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</si>
  <si>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</si>
  <si>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</si>
  <si>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</si>
  <si>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</si>
  <si>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</si>
  <si>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</si>
  <si>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</si>
  <si>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</si>
  <si>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</si>
  <si>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</si>
  <si>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</si>
  <si>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</si>
  <si>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</si>
  <si>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</si>
  <si>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</si>
  <si>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</si>
  <si>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</si>
  <si>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</si>
  <si>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</si>
  <si>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</si>
  <si>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</si>
  <si>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</si>
  <si>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</si>
  <si>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</si>
  <si>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</si>
  <si>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</si>
  <si>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</si>
  <si>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</si>
  <si>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</si>
  <si>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</si>
  <si>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</si>
  <si>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</si>
  <si>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</si>
  <si>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</si>
  <si>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</si>
  <si>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</si>
  <si>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</si>
  <si>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</si>
  <si>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</si>
  <si>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</si>
  <si>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</si>
  <si>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</si>
  <si>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</si>
  <si>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</si>
  <si>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</si>
  <si>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</si>
  <si>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</si>
  <si>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</si>
  <si>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</si>
  <si>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</si>
  <si>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</si>
  <si>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</si>
  <si>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</si>
  <si>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</si>
  <si>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</si>
  <si>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</si>
  <si>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</si>
  <si>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</si>
  <si>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</si>
  <si>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</si>
  <si>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</si>
  <si>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</si>
  <si>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</si>
  <si>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</si>
  <si>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</si>
  <si>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</si>
  <si>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</si>
  <si>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</si>
  <si>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</si>
  <si>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</si>
  <si>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</si>
  <si>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</si>
  <si>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</si>
  <si>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</si>
  <si>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</si>
  <si>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</si>
  <si>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</si>
  <si>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</si>
  <si>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</si>
  <si>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</si>
  <si>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</si>
  <si>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</si>
  <si>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</si>
  <si>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</si>
  <si>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</si>
  <si>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</si>
  <si>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</si>
  <si>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</si>
  <si>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</si>
  <si>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</si>
  <si>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</si>
  <si>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</si>
  <si>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</si>
  <si>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</si>
  <si>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</si>
  <si>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</si>
  <si>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</si>
  <si>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</si>
  <si>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</si>
  <si>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</si>
  <si>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</si>
  <si>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</si>
  <si>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</si>
  <si>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</si>
  <si>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</si>
  <si>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</si>
  <si>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</si>
  <si>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</si>
  <si>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</si>
  <si>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</si>
  <si>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</si>
  <si>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</si>
  <si>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</si>
  <si>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</si>
  <si>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</si>
  <si>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</si>
  <si>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</si>
  <si>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</si>
  <si>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</si>
  <si>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</si>
  <si>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</si>
  <si>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</si>
  <si>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</si>
  <si>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</si>
  <si>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</si>
  <si>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</si>
  <si>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</si>
  <si>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</si>
  <si>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</si>
  <si>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</si>
  <si>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</si>
  <si>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</si>
  <si>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</si>
  <si>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</si>
  <si>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</si>
  <si>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</si>
  <si>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</si>
  <si>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</si>
  <si>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</si>
  <si>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</si>
  <si>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</si>
  <si>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</si>
  <si>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</si>
  <si>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</si>
  <si>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</si>
  <si>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</si>
  <si>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</si>
  <si>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</si>
  <si>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</si>
  <si>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</si>
  <si>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</si>
  <si>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</si>
  <si>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</si>
  <si>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</si>
  <si>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</si>
  <si>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</si>
  <si>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</si>
  <si>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</si>
  <si>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</si>
  <si>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</si>
  <si>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</si>
  <si>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</si>
  <si>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</si>
  <si>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</si>
  <si>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</si>
  <si>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</si>
  <si>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</si>
  <si>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</si>
  <si>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</si>
  <si>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</si>
  <si>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</si>
  <si>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</si>
  <si>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</si>
  <si>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</si>
  <si>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</si>
  <si>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</si>
  <si>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</si>
  <si>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</si>
  <si>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</si>
  <si>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</si>
  <si>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</si>
  <si>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</si>
  <si>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</si>
  <si>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</si>
  <si>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</si>
  <si>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</si>
  <si>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</si>
  <si>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</si>
  <si>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</si>
  <si>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</si>
  <si>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</si>
  <si>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</si>
  <si>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</si>
  <si>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</si>
  <si>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</si>
  <si>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</si>
  <si>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</si>
  <si>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</si>
  <si>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</si>
  <si>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</si>
  <si>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</si>
  <si>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</si>
  <si>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</si>
  <si>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</si>
  <si>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</si>
  <si>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</si>
  <si>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</si>
  <si>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</si>
  <si>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</si>
  <si>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</si>
  <si>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</si>
  <si>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</si>
  <si>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</si>
  <si>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</si>
  <si>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</si>
  <si>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</si>
  <si>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</si>
  <si>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</si>
  <si>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</si>
  <si>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</si>
  <si>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</si>
  <si>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</si>
  <si>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</si>
  <si>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</si>
  <si>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</si>
  <si>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</si>
  <si>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</si>
  <si>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</si>
  <si>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</si>
  <si>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</si>
  <si>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</si>
  <si>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</si>
  <si>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</si>
  <si>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</si>
  <si>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</si>
  <si>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</si>
  <si>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</si>
  <si>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</si>
  <si>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</si>
  <si>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</si>
  <si>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</si>
  <si>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</si>
  <si>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</si>
  <si>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</si>
  <si>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</si>
  <si>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</si>
  <si>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</si>
  <si>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</si>
  <si>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</si>
  <si>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</si>
  <si>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</si>
  <si>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</si>
  <si>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</si>
  <si>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</si>
  <si>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</si>
  <si>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</si>
  <si>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</si>
  <si>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</si>
  <si>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</si>
  <si>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</si>
  <si>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</si>
  <si>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</si>
  <si>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</si>
  <si>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</si>
  <si>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</si>
  <si>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</si>
  <si>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</si>
  <si>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</si>
  <si>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</si>
  <si>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</si>
  <si>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</si>
  <si>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</si>
  <si>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</si>
  <si>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</si>
  <si>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</si>
  <si>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</si>
  <si>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</si>
  <si>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</si>
  <si>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</si>
  <si>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</si>
  <si>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</si>
  <si>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</si>
  <si>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</si>
  <si>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</si>
  <si>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</si>
  <si>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</si>
  <si>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</si>
  <si>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</si>
  <si>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</si>
  <si>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</si>
  <si>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</si>
  <si>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</si>
  <si>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</si>
  <si>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</si>
  <si>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</si>
  <si>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</si>
  <si>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</si>
  <si>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</si>
  <si>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</si>
  <si>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</si>
  <si>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</si>
  <si>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</si>
  <si>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</si>
  <si>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</si>
  <si>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</si>
  <si>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</si>
  <si>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</si>
  <si>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</si>
  <si>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</si>
  <si>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</si>
  <si>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</si>
  <si>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</si>
  <si>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</si>
  <si>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</si>
  <si>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</si>
  <si>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</si>
  <si>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</si>
  <si>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</si>
  <si>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</si>
  <si>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</si>
  <si>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</si>
  <si>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</si>
  <si>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</si>
  <si>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</si>
  <si>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</si>
  <si>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</si>
  <si>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</si>
  <si>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</si>
  <si>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</si>
  <si>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</si>
  <si>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</si>
  <si>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</si>
  <si>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</si>
  <si>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</si>
  <si>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</si>
  <si>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</si>
  <si>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</si>
  <si>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</si>
  <si>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</si>
  <si>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</si>
  <si>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</si>
  <si>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</si>
  <si>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</si>
  <si>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</si>
  <si>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</si>
  <si>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</si>
  <si>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</si>
  <si>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</si>
  <si>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</si>
  <si>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</si>
  <si>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</si>
  <si>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</si>
  <si>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</si>
  <si>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</si>
  <si>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</si>
  <si>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</si>
  <si>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</si>
  <si>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</si>
  <si>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</si>
  <si>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</si>
  <si>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</si>
  <si>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</si>
  <si>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</si>
  <si>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</si>
  <si>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</si>
  <si>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</si>
  <si>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</si>
  <si>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</si>
  <si>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</si>
  <si>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</si>
  <si>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</si>
  <si>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</si>
  <si>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</si>
  <si>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</si>
  <si>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</si>
  <si>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</si>
  <si>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</si>
  <si>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</si>
  <si>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</si>
  <si>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</si>
  <si>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</si>
  <si>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</si>
  <si>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</si>
  <si>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</si>
  <si>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</si>
  <si>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</si>
  <si>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</si>
  <si>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</si>
  <si>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</si>
  <si>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</si>
  <si>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</si>
  <si>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</si>
  <si>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</si>
  <si>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</si>
  <si>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</si>
  <si>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</si>
  <si>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</si>
  <si>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</si>
  <si>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</si>
  <si>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</si>
  <si>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</si>
  <si>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</si>
  <si>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</si>
  <si>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</si>
  <si>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</si>
  <si>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</si>
  <si>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</si>
  <si>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</si>
  <si>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</si>
  <si>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</si>
  <si>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</si>
  <si>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</si>
  <si>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</si>
  <si>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</si>
  <si>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</si>
  <si>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</si>
  <si>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</si>
  <si>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</si>
  <si>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</si>
  <si>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</si>
  <si>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</si>
  <si>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</si>
  <si>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</si>
  <si>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</si>
  <si>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</si>
  <si>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</si>
  <si>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</si>
  <si>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</si>
  <si>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</si>
  <si>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</si>
  <si>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</si>
  <si>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</si>
  <si>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</si>
  <si>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</si>
  <si>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</si>
  <si>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</si>
  <si>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</si>
  <si>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</si>
  <si>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</si>
  <si>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</si>
  <si>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</si>
  <si>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</si>
  <si>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</si>
  <si>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</si>
  <si>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</si>
  <si>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</si>
  <si>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</si>
  <si>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</si>
  <si>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</si>
  <si>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</si>
  <si>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</si>
  <si>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</si>
  <si>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</si>
  <si>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</si>
  <si>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</si>
  <si>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</si>
  <si>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</si>
  <si>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</si>
  <si>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</si>
  <si>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</si>
  <si>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</si>
  <si>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</si>
  <si>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</si>
  <si>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</si>
  <si>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</si>
  <si>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</si>
  <si>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</si>
  <si>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</si>
  <si>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</si>
  <si>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</si>
  <si>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</si>
  <si>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</si>
  <si>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</si>
  <si>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</si>
  <si>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</si>
  <si>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</si>
  <si>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</si>
  <si>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</si>
  <si>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</si>
  <si>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</si>
  <si>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</si>
  <si>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</si>
  <si>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</si>
  <si>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</si>
  <si>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</si>
  <si>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</si>
  <si>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</si>
  <si>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</si>
  <si>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</si>
  <si>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</si>
  <si>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</si>
  <si>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</si>
  <si>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</si>
  <si>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</si>
  <si>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</si>
  <si>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</si>
  <si>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</si>
  <si>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</si>
  <si>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</si>
  <si>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</si>
  <si>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</si>
  <si>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</si>
  <si>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</si>
  <si>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</si>
  <si>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</si>
  <si>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</si>
  <si>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</si>
  <si>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</si>
  <si>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</si>
  <si>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</si>
  <si>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</si>
  <si>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</si>
  <si>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</si>
  <si>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</si>
  <si>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</si>
  <si>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</si>
  <si>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</si>
  <si>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</si>
  <si>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</si>
  <si>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</si>
  <si>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</si>
  <si>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</si>
  <si>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</si>
  <si>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</si>
  <si>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</si>
  <si>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</si>
  <si>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</si>
  <si>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</si>
  <si>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</si>
  <si>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</si>
  <si>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</si>
  <si>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</si>
  <si>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</si>
  <si>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</si>
  <si>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</si>
  <si>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</si>
  <si>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</si>
  <si>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</si>
  <si>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</si>
  <si>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</si>
  <si>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</si>
  <si>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</si>
  <si>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</si>
  <si>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</si>
  <si>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</si>
  <si>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</si>
  <si>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</si>
  <si>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</si>
  <si>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</si>
  <si>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</si>
  <si>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</si>
  <si>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</si>
  <si>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</si>
  <si>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</si>
  <si>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</si>
  <si>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</si>
  <si>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</si>
  <si>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</si>
  <si>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</si>
  <si>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</si>
  <si>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</si>
  <si>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</si>
  <si>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</si>
  <si>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</si>
  <si>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</si>
  <si>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</si>
  <si>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</si>
  <si>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</si>
  <si>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</si>
  <si>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</si>
  <si>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</si>
  <si>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</si>
  <si>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</si>
  <si>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</si>
  <si>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</si>
  <si>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</si>
  <si>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</si>
  <si>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</si>
  <si>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</si>
  <si>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</si>
  <si>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</si>
  <si>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</si>
  <si>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</si>
  <si>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</si>
  <si>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</si>
  <si>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</si>
  <si>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</si>
  <si>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</si>
  <si>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</si>
  <si>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</si>
  <si>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</si>
  <si>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</si>
  <si>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</si>
  <si>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</si>
  <si>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</si>
  <si>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</si>
  <si>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</si>
  <si>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</si>
  <si>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</si>
  <si>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</si>
  <si>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</si>
  <si>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</si>
  <si>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</si>
  <si>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</si>
  <si>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</si>
  <si>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</si>
  <si>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</si>
  <si>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</si>
  <si>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</si>
  <si>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</si>
  <si>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</si>
  <si>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</si>
  <si>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</si>
  <si>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</si>
  <si>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</si>
  <si>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</si>
  <si>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</si>
  <si>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</si>
  <si>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</si>
  <si>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</si>
  <si>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</si>
  <si>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</si>
  <si>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</si>
  <si>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</si>
  <si>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</si>
  <si>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</si>
  <si>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</si>
  <si>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</si>
  <si>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</si>
  <si>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</si>
  <si>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</si>
  <si>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</si>
  <si>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</si>
  <si>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</si>
  <si>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</si>
  <si>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</si>
  <si>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</si>
  <si>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</si>
  <si>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</si>
  <si>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</si>
  <si>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</si>
  <si>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</si>
  <si>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</si>
  <si>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</si>
  <si>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</si>
  <si>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</si>
  <si>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</si>
  <si>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</si>
  <si>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</si>
  <si>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</si>
  <si>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</si>
  <si>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</si>
  <si>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</si>
  <si>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</si>
  <si>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</si>
  <si>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</si>
  <si>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</si>
  <si>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</si>
  <si>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</si>
  <si>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</si>
  <si>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</si>
  <si>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</si>
  <si>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</si>
  <si>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</si>
  <si>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</si>
  <si>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</si>
  <si>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</si>
  <si>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</si>
  <si>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</si>
  <si>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</si>
  <si>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</si>
  <si>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</si>
  <si>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</si>
  <si>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</si>
  <si>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</si>
  <si>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</si>
  <si>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</si>
  <si>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</si>
  <si>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</si>
  <si>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</si>
  <si>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</si>
  <si>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</si>
  <si>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</si>
  <si>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</si>
  <si>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</si>
  <si>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</si>
  <si>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</si>
  <si>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</si>
  <si>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</si>
  <si>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</si>
  <si>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</si>
  <si>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</si>
  <si>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</si>
  <si>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</si>
  <si>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</si>
  <si>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</si>
  <si>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</si>
  <si>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</si>
  <si>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</si>
  <si>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</si>
  <si>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</si>
  <si>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</si>
  <si>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</si>
  <si>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</si>
  <si>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</si>
  <si>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</si>
  <si>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</si>
  <si>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</si>
  <si>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</si>
  <si>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</si>
  <si>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</si>
  <si>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</si>
  <si>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</si>
  <si>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</si>
  <si>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</si>
  <si>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</si>
  <si>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</si>
  <si>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</si>
  <si>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</si>
  <si>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</si>
  <si>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</si>
  <si>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</si>
  <si>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</si>
  <si>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</si>
  <si>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</si>
  <si>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</si>
  <si>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</si>
  <si>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</si>
  <si>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</si>
  <si>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</si>
  <si>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</si>
  <si>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</si>
  <si>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</si>
  <si>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</si>
  <si>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</si>
  <si>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</si>
  <si>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</si>
  <si>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</si>
  <si>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</si>
  <si>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</si>
  <si>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</si>
  <si>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</si>
  <si>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</si>
  <si>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</si>
  <si>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</si>
  <si>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</si>
  <si>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</si>
  <si>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</si>
  <si>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</si>
  <si>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</si>
  <si>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</si>
  <si>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</si>
  <si>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</si>
  <si>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</si>
  <si>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</si>
  <si>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</si>
  <si>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</si>
  <si>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</si>
  <si>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</si>
  <si>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</si>
  <si>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</si>
  <si>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</si>
  <si>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</si>
  <si>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</si>
  <si>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</si>
  <si>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</si>
  <si>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</si>
  <si>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</si>
  <si>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</si>
  <si>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</si>
  <si>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</si>
  <si>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</si>
  <si>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</si>
  <si>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</si>
  <si>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</si>
  <si>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</si>
  <si>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</si>
  <si>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</si>
  <si>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</si>
  <si>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</si>
  <si>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</si>
  <si>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</si>
  <si>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</si>
  <si>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</si>
  <si>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</si>
  <si>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</si>
  <si>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</si>
  <si>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</si>
  <si>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</si>
  <si>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</si>
  <si>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</si>
  <si>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</si>
  <si>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</si>
  <si>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</si>
  <si>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</si>
  <si>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</si>
  <si>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</si>
  <si>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</si>
  <si>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</si>
  <si>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</si>
  <si>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</si>
  <si>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</si>
  <si>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</si>
  <si>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</si>
  <si>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</si>
  <si>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</si>
  <si>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</si>
  <si>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</si>
  <si>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</si>
  <si>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</si>
  <si>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</si>
  <si>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</si>
  <si>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</si>
  <si>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</si>
  <si>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</si>
  <si>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</si>
  <si>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</si>
  <si>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</si>
  <si>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</si>
  <si>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</si>
  <si>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</si>
  <si>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</si>
  <si>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</si>
  <si>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</si>
  <si>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</si>
  <si>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</si>
  <si>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</si>
  <si>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</si>
  <si>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</si>
  <si>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</si>
  <si>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</si>
  <si>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</si>
  <si>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</si>
  <si>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</si>
  <si>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</si>
  <si>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</si>
  <si>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</si>
  <si>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</si>
  <si>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</si>
  <si>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</si>
  <si>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</si>
  <si>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</si>
  <si>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</si>
  <si>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</si>
  <si>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</si>
  <si>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</si>
  <si>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</si>
  <si>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</si>
  <si>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</si>
  <si>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</si>
  <si>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</si>
  <si>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</si>
  <si>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</si>
  <si>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</si>
  <si>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</si>
  <si>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</si>
  <si>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</si>
  <si>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</si>
  <si>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</si>
  <si>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</si>
  <si>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</si>
  <si>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</si>
  <si>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</si>
  <si>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</si>
  <si>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</si>
  <si>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</si>
  <si>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</si>
  <si>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</si>
  <si>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</si>
  <si>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</si>
  <si>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</si>
  <si>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</si>
  <si>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</si>
  <si>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</si>
  <si>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</si>
  <si>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</si>
  <si>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</si>
  <si>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</si>
  <si>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</si>
  <si>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</si>
  <si>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</si>
  <si>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</si>
  <si>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</si>
  <si>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</si>
  <si>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</si>
  <si>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</si>
  <si>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</si>
  <si>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</si>
  <si>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</si>
  <si>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</si>
  <si>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</si>
  <si>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</si>
  <si>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</si>
  <si>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</si>
  <si>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</si>
  <si>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</si>
  <si>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</si>
  <si>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</si>
  <si>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</si>
  <si>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</si>
  <si>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</si>
  <si>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</si>
  <si>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</si>
  <si>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</si>
  <si>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</si>
  <si>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</si>
  <si>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</si>
  <si>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</si>
  <si>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</si>
  <si>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</si>
  <si>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</si>
  <si>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</si>
  <si>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</si>
  <si>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</si>
  <si>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</si>
  <si>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</si>
  <si>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</si>
  <si>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</si>
  <si>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</si>
  <si>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</si>
  <si>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</si>
  <si>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</si>
  <si>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</si>
  <si>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</si>
  <si>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</si>
  <si>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</si>
  <si>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</si>
  <si>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</si>
  <si>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</si>
  <si>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</si>
  <si>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</si>
  <si>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</si>
  <si>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</si>
  <si>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</si>
  <si>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</si>
  <si>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</si>
  <si>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</si>
  <si>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</si>
  <si>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</si>
  <si>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</si>
  <si>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</si>
  <si>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</si>
  <si>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</si>
  <si>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</si>
  <si>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</si>
  <si>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</si>
  <si>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</si>
  <si>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</si>
  <si>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</si>
  <si>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</si>
  <si>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</si>
  <si>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</si>
  <si>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</si>
  <si>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</si>
  <si>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</si>
  <si>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</si>
  <si>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</si>
  <si>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</si>
  <si>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</si>
  <si>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</si>
  <si>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</si>
  <si>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</si>
  <si>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</si>
  <si>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</si>
  <si>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</si>
  <si>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</si>
  <si>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</si>
  <si>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</si>
  <si>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</si>
  <si>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</si>
  <si>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</si>
  <si>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</si>
  <si>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</si>
  <si>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</si>
  <si>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</si>
  <si>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</si>
  <si>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</si>
  <si>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</si>
  <si>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</si>
  <si>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</si>
  <si>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</si>
  <si>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</si>
  <si>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</si>
  <si>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</si>
  <si>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</si>
  <si>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</si>
  <si>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</si>
  <si>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</si>
  <si>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</si>
  <si>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</si>
  <si>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</si>
  <si>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</si>
  <si>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</si>
  <si>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</si>
  <si>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</si>
  <si>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</si>
  <si>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</si>
  <si>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</si>
  <si>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</si>
  <si>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</si>
  <si>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</si>
  <si>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</si>
  <si>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</si>
  <si>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</si>
  <si>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</si>
  <si>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</si>
  <si>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</si>
  <si>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</si>
  <si>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</si>
  <si>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</si>
  <si>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</si>
  <si>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</si>
  <si>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</si>
  <si>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</si>
  <si>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</si>
  <si>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</si>
  <si>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</si>
  <si>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</si>
  <si>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</si>
  <si>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</si>
  <si>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</si>
  <si>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</si>
  <si>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</si>
  <si>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</si>
  <si>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</si>
  <si>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</si>
  <si>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</si>
  <si>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</si>
  <si>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</si>
  <si>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</si>
  <si>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</si>
  <si>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</si>
  <si>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</si>
  <si>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</si>
  <si>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</si>
  <si>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</si>
  <si>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</si>
  <si>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</si>
  <si>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</si>
  <si>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</si>
  <si>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</si>
  <si>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</si>
  <si>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</si>
  <si>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</si>
  <si>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</si>
  <si>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</si>
  <si>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</si>
  <si>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</si>
  <si>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</si>
  <si>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</si>
  <si>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</si>
  <si>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</si>
  <si>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</si>
  <si>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</si>
  <si>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</si>
  <si>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</si>
  <si>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</si>
  <si>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</si>
  <si>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</si>
  <si>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</si>
  <si>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</si>
  <si>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</si>
  <si>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</si>
  <si>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</si>
  <si>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</si>
  <si>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</si>
  <si>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</si>
  <si>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</si>
  <si>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</si>
  <si>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</si>
  <si>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</si>
  <si>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</si>
  <si>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</si>
  <si>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</si>
  <si>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</si>
  <si>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</si>
  <si>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</si>
  <si>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</si>
  <si>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</si>
  <si>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</si>
  <si>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</si>
  <si>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</si>
  <si>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</si>
  <si>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</si>
  <si>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</si>
  <si>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</si>
  <si>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</si>
  <si>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</si>
  <si>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</si>
  <si>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</si>
  <si>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</si>
  <si>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</si>
  <si>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</si>
  <si>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</si>
  <si>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</si>
  <si>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</si>
  <si>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</si>
  <si>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</si>
  <si>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</si>
  <si>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</si>
  <si>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</si>
  <si>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</si>
  <si>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</si>
  <si>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</si>
  <si>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</si>
  <si>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</si>
  <si>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</si>
  <si>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</si>
  <si>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</si>
  <si>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</si>
  <si>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</si>
  <si>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</si>
  <si>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</si>
  <si>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</si>
  <si>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</si>
  <si>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</si>
  <si>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</si>
  <si>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</si>
  <si>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</si>
  <si>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</si>
  <si>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</si>
  <si>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</si>
  <si>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</si>
  <si>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</si>
  <si>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</si>
  <si>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</si>
  <si>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</si>
  <si>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</si>
  <si>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</si>
  <si>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</si>
  <si>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</si>
  <si>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</si>
  <si>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</si>
  <si>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</si>
  <si>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</si>
  <si>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</si>
  <si>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</si>
  <si>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</si>
  <si>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</si>
  <si>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</si>
  <si>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</si>
  <si>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</si>
  <si>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</si>
  <si>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</si>
  <si>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</si>
  <si>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</si>
  <si>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</si>
  <si>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</si>
  <si>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</si>
  <si>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</si>
  <si>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</si>
  <si>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</si>
  <si>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</si>
  <si>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</si>
  <si>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</si>
  <si>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</si>
  <si>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</si>
  <si>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</si>
  <si>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</si>
  <si>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</si>
  <si>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</si>
  <si>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</si>
  <si>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</si>
  <si>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</si>
  <si>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</si>
  <si>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</si>
  <si>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</si>
  <si>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</si>
  <si>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</si>
  <si>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</si>
  <si>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</si>
  <si>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</si>
  <si>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</si>
  <si>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</si>
  <si>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</si>
  <si>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</si>
  <si>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</si>
  <si>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</si>
  <si>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</si>
  <si>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</si>
  <si>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</si>
  <si>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</si>
  <si>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</si>
  <si>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</si>
  <si>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</si>
  <si>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</si>
  <si>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</si>
  <si>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</si>
  <si>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</si>
  <si>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</si>
  <si>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</si>
  <si>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</si>
  <si>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</si>
  <si>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</si>
  <si>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</si>
  <si>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</si>
  <si>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</si>
  <si>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</si>
  <si>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</si>
  <si>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</si>
  <si>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</si>
  <si>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</si>
  <si>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</si>
  <si>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</si>
  <si>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</si>
  <si>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</si>
  <si>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</si>
  <si>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</si>
  <si>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</si>
  <si>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</si>
  <si>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</si>
  <si>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</si>
  <si>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</si>
  <si>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</si>
  <si>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</si>
  <si>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</si>
  <si>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</si>
  <si>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</si>
  <si>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</si>
  <si>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</si>
  <si>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</si>
  <si>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</si>
  <si>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</si>
  <si>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</si>
  <si>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</si>
  <si>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</si>
  <si>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</si>
  <si>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</si>
  <si>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</si>
  <si>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</si>
  <si>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</si>
  <si>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</si>
  <si>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</si>
  <si>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</si>
  <si>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</si>
  <si>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</si>
  <si>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</si>
  <si>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</si>
  <si>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</si>
  <si>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</si>
  <si>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</si>
  <si>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</si>
  <si>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</si>
  <si>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</si>
  <si>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</si>
  <si>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</si>
  <si>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</si>
  <si>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</si>
  <si>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</si>
  <si>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</si>
  <si>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</si>
  <si>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</si>
  <si>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</si>
  <si>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</si>
  <si>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</si>
  <si>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</si>
  <si>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</si>
  <si>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</si>
  <si>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</si>
  <si>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</si>
  <si>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</si>
  <si>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</si>
  <si>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</si>
  <si>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</si>
  <si>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</si>
  <si>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</si>
  <si>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</si>
  <si>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</si>
  <si>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</si>
  <si>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</si>
  <si>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</si>
  <si>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</si>
  <si>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</si>
  <si>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</si>
  <si>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</si>
  <si>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</si>
  <si>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</si>
  <si>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</si>
  <si>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</si>
  <si>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</si>
  <si>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</si>
  <si>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</si>
  <si>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</si>
  <si>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</si>
  <si>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</si>
  <si>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</si>
  <si>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</si>
  <si>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</si>
  <si>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</si>
  <si>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</si>
  <si>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</si>
  <si>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</si>
  <si>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</si>
  <si>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</si>
  <si>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</si>
  <si>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</si>
  <si>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</si>
  <si>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</si>
  <si>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</si>
  <si>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</si>
  <si>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</si>
  <si>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</si>
  <si>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</si>
  <si>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</si>
  <si>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</si>
  <si>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</si>
  <si>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</si>
  <si>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</si>
  <si>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</si>
  <si>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</si>
  <si>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</si>
  <si>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</si>
  <si>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</si>
  <si>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</si>
  <si>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</si>
  <si>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</si>
  <si>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</si>
  <si>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</si>
  <si>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</si>
  <si>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</si>
  <si>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</si>
  <si>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</si>
  <si>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</si>
  <si>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</si>
  <si>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</si>
  <si>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</si>
  <si>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</si>
  <si>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</si>
  <si>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</si>
  <si>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</si>
  <si>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</si>
  <si>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</si>
  <si>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</si>
  <si>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</si>
  <si>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</si>
  <si>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</si>
  <si>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</si>
  <si>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</si>
  <si>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</si>
  <si>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</si>
  <si>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</si>
  <si>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</si>
  <si>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</si>
  <si>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</si>
  <si>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</si>
  <si>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</si>
  <si>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</si>
  <si>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</si>
  <si>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</si>
  <si>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</si>
  <si>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</si>
  <si>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</si>
  <si>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</si>
  <si>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</si>
  <si>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</si>
  <si>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</si>
  <si>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</si>
  <si>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</si>
  <si>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</si>
  <si>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</si>
  <si>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</si>
  <si>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</si>
  <si>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</si>
  <si>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</si>
  <si>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</si>
  <si>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</si>
  <si>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</si>
  <si>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</si>
  <si>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</si>
  <si>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</si>
  <si>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</si>
  <si>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</si>
  <si>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</si>
  <si>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</si>
  <si>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</si>
  <si>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</si>
  <si>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</si>
  <si>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</si>
  <si>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</si>
  <si>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</si>
  <si>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</si>
  <si>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</si>
  <si>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</si>
  <si>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</si>
  <si>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</si>
  <si>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</si>
  <si>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</si>
  <si>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</si>
  <si>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</si>
  <si>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</si>
  <si>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</si>
  <si>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</si>
  <si>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</si>
  <si>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</si>
  <si>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</si>
  <si>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</si>
  <si>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</si>
  <si>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</si>
  <si>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</si>
  <si>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</si>
  <si>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</si>
  <si>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</si>
  <si>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</si>
  <si>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</si>
  <si>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</si>
  <si>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</si>
  <si>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</si>
  <si>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</si>
  <si>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</si>
  <si>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</si>
  <si>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</si>
  <si>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</si>
  <si>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</si>
  <si>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</si>
  <si>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</si>
  <si>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</si>
  <si>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</si>
  <si>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</si>
  <si>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</si>
  <si>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</si>
  <si>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</si>
  <si>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</si>
  <si>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</si>
  <si>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</si>
  <si>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</si>
  <si>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</si>
  <si>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</si>
  <si>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</si>
  <si>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</si>
  <si>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</si>
  <si>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</si>
  <si>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</si>
  <si>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</si>
  <si>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</si>
  <si>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</si>
  <si>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</si>
  <si>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</si>
  <si>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</si>
  <si>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</si>
  <si>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</si>
  <si>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</si>
  <si>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</si>
  <si>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</si>
  <si>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</si>
  <si>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</si>
  <si>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</si>
  <si>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</si>
  <si>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</si>
  <si>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</si>
  <si>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</si>
  <si>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</si>
  <si>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</si>
  <si>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</si>
  <si>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</si>
  <si>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</si>
  <si>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</si>
  <si>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</si>
  <si>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</si>
  <si>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</si>
  <si>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</si>
  <si>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</si>
  <si>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</si>
  <si>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</si>
  <si>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</si>
  <si>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</si>
  <si>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</si>
  <si>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</si>
  <si>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</si>
  <si>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</si>
  <si>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</si>
  <si>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</si>
  <si>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</si>
  <si>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</si>
  <si>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</si>
  <si>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</si>
  <si>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</si>
  <si>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</si>
  <si>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</si>
  <si>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</si>
  <si>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</si>
  <si>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</si>
  <si>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</si>
  <si>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</si>
  <si>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</si>
  <si>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</si>
  <si>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</si>
  <si>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</si>
  <si>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</si>
  <si>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</si>
  <si>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</si>
  <si>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</si>
  <si>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</si>
  <si>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</si>
  <si>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</si>
  <si>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</si>
  <si>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</si>
  <si>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</si>
  <si>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</si>
  <si>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</si>
  <si>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</si>
  <si>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</si>
  <si>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</si>
  <si>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</si>
  <si>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</si>
  <si>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</si>
  <si>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</si>
  <si>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</si>
  <si>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</si>
  <si>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</si>
  <si>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</si>
  <si>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</si>
  <si>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</si>
  <si>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</si>
  <si>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</si>
  <si>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</si>
  <si>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</si>
  <si>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</si>
  <si>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</si>
  <si>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</si>
  <si>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</si>
  <si>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</si>
  <si>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</si>
  <si>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</si>
  <si>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</si>
  <si>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</si>
  <si>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</si>
  <si>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</si>
  <si>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</si>
  <si>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</si>
  <si>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</si>
  <si>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</si>
  <si>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</si>
  <si>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</si>
  <si>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</si>
  <si>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</si>
  <si>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</si>
  <si>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</si>
  <si>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</si>
  <si>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</si>
  <si>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</si>
  <si>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</si>
  <si>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</si>
  <si>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</si>
  <si>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</si>
  <si>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</si>
  <si>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</si>
  <si>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</si>
  <si>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</si>
  <si>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</si>
  <si>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</si>
  <si>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</si>
  <si>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</si>
  <si>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</si>
  <si>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</si>
  <si>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</si>
  <si>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</si>
  <si>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</si>
  <si>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</si>
  <si>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</si>
  <si>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</si>
  <si>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</si>
  <si>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</si>
  <si>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</si>
  <si>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</si>
  <si>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</si>
  <si>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</si>
  <si>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</si>
  <si>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</si>
  <si>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</si>
  <si>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</si>
  <si>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</si>
  <si>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</si>
  <si>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</si>
  <si>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</si>
  <si>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</si>
  <si>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</si>
  <si>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</si>
  <si>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</si>
  <si>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</si>
  <si>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</si>
  <si>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</si>
  <si>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</si>
  <si>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</si>
  <si>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</si>
  <si>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</si>
  <si>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</si>
  <si>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</si>
  <si>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</si>
  <si>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</si>
  <si>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</si>
  <si>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</si>
  <si>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</si>
  <si>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</si>
  <si>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</si>
  <si>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</si>
  <si>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</si>
  <si>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</si>
  <si>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</si>
  <si>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</si>
  <si>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</si>
  <si>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</si>
  <si>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</si>
  <si>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</si>
  <si>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</si>
  <si>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</si>
  <si>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</si>
  <si>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</si>
  <si>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</si>
  <si>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</si>
  <si>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</si>
  <si>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</si>
  <si>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</si>
  <si>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</si>
  <si>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</si>
  <si>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</si>
  <si>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</si>
  <si>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</si>
  <si>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</si>
  <si>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</si>
  <si>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</si>
  <si>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</si>
  <si>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</si>
  <si>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</si>
  <si>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</si>
  <si>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</si>
  <si>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</si>
  <si>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</si>
  <si>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</si>
  <si>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</si>
  <si>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</si>
  <si>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</si>
  <si>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</si>
  <si>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</si>
  <si>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</si>
  <si>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</si>
  <si>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</si>
  <si>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</si>
  <si>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</si>
  <si>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</si>
  <si>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</si>
  <si>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</si>
  <si>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</si>
  <si>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</si>
  <si>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</si>
  <si>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</si>
  <si>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</si>
  <si>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</si>
  <si>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</si>
  <si>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</si>
  <si>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</si>
  <si>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</si>
  <si>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</si>
  <si>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</si>
  <si>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</si>
  <si>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</si>
  <si>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</si>
  <si>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</si>
  <si>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</si>
  <si>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</si>
  <si>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</si>
  <si>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</si>
  <si>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</si>
  <si>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</si>
  <si>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</si>
  <si>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</si>
  <si>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</si>
  <si>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</si>
  <si>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</si>
  <si>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</si>
  <si>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</si>
  <si>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</si>
  <si>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</si>
  <si>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</si>
  <si>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</si>
  <si>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</si>
  <si>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</si>
  <si>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</si>
  <si>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</si>
  <si>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</si>
  <si>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</si>
  <si>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</si>
  <si>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</si>
  <si>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</si>
  <si>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</si>
  <si>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</si>
  <si>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</si>
  <si>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</si>
  <si>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</si>
  <si>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</si>
  <si>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</si>
  <si>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</si>
  <si>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</si>
  <si>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</si>
  <si>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</si>
  <si>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</si>
  <si>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</si>
  <si>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</si>
  <si>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</si>
  <si>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</si>
  <si>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</si>
  <si>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</si>
  <si>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</si>
  <si>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</si>
  <si>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</si>
  <si>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</si>
  <si>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</si>
  <si>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</si>
  <si>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</si>
  <si>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</si>
  <si>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</si>
  <si>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</si>
  <si>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</si>
  <si>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</si>
  <si>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</si>
  <si>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</si>
  <si>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</si>
  <si>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</si>
  <si>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</si>
  <si>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</si>
  <si>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</si>
  <si>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</si>
  <si>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</si>
  <si>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</si>
  <si>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</si>
  <si>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</si>
  <si>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</si>
  <si>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</si>
  <si>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</si>
  <si>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</si>
  <si>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</si>
  <si>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</si>
  <si>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</si>
  <si>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</si>
  <si>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</si>
  <si>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</si>
  <si>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</si>
  <si>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</si>
  <si>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</si>
  <si>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</si>
  <si>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</si>
  <si>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</si>
  <si>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</si>
  <si>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</si>
  <si>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9830356V</t>
  </si>
  <si>
    <t>Directeur de SEGPA :</t>
  </si>
  <si>
    <t>CPE :</t>
  </si>
  <si>
    <t>Gestionnaire :</t>
  </si>
  <si>
    <t>Principal(e) :</t>
  </si>
  <si>
    <t>Principal(e) adjoint(e) :</t>
  </si>
  <si>
    <t>Mme Patricia LE ROHELLEC</t>
  </si>
  <si>
    <t>Mme Christine PURNAMA</t>
  </si>
  <si>
    <t>M. Emmanuel DEHEEGER</t>
  </si>
  <si>
    <t>M. Jean-Paul GRÈS</t>
  </si>
  <si>
    <t>Effectifs d'élèves</t>
  </si>
  <si>
    <t>Effectifs d'élèves de niveau collège</t>
  </si>
  <si>
    <t>Effectifs d'élèves de l'enseignement adapté</t>
  </si>
  <si>
    <t>Effectifs d'élèves de niveau lycée PRO</t>
  </si>
  <si>
    <t>Proportion de filles (%)</t>
  </si>
  <si>
    <t>Proportion d'élèves issus de PCS défavorisées - hors NR (%)</t>
  </si>
  <si>
    <t>Proportion d'élèves issus de PCS très favorisées - hors NR (%)</t>
  </si>
  <si>
    <t>Proportion d'élèves en retard à l'entrée en 6ème (%)</t>
  </si>
  <si>
    <t>Année 2017</t>
  </si>
  <si>
    <t>Etablissement</t>
  </si>
  <si>
    <t>Public</t>
  </si>
  <si>
    <t>Identification</t>
  </si>
  <si>
    <t xml:space="preserve">Nombre d'heures d'enseignement devant élèves, </t>
  </si>
  <si>
    <t>Taux de passage 3è/2de GT (%)</t>
  </si>
  <si>
    <t>Taux de passage 3è/2de PRO (%)</t>
  </si>
  <si>
    <t>Taux de passage 3è/CAP (%)</t>
  </si>
  <si>
    <t>Taux d'accès 6è/3è en 4 ans (%)</t>
  </si>
  <si>
    <t>Taux de redoublement 3è (%)</t>
  </si>
  <si>
    <t>Taux de réussite au DNB (%)</t>
  </si>
  <si>
    <t>Moyenne des notes aux contrôles continus</t>
  </si>
  <si>
    <t>Ressources humaines</t>
  </si>
  <si>
    <t>Proportion d'enseignants de statut territorial (%)</t>
  </si>
  <si>
    <t>Proportion d'enseignants titulaires (%)</t>
  </si>
  <si>
    <t>Ancienneté moyenne des enseignants (année)</t>
  </si>
  <si>
    <t>Âge moyen des enseignants (année)</t>
  </si>
  <si>
    <t>Mme Nelly DUPONT-SUTTY et</t>
  </si>
  <si>
    <t>M. Julien BUZENET</t>
  </si>
  <si>
    <t>Nouméa</t>
  </si>
  <si>
    <t>Commune :</t>
  </si>
  <si>
    <t>% filles</t>
  </si>
  <si>
    <t>% PCS favorisées</t>
  </si>
  <si>
    <t>H/E</t>
  </si>
  <si>
    <t>Taux de passage 3è/2nde GT</t>
  </si>
  <si>
    <t>Taux de réussite au DNB</t>
  </si>
  <si>
    <t>Ecart moyenne CP/CC</t>
  </si>
  <si>
    <t>% d'enseignants titulaires</t>
  </si>
  <si>
    <t>% d'enseignants non titulaires*</t>
  </si>
  <si>
    <t>Taux de redoublement 3è*</t>
  </si>
  <si>
    <t>E/D*</t>
  </si>
  <si>
    <t>% élèves en retard en 6è*</t>
  </si>
  <si>
    <t>% PCS défavorisées*</t>
  </si>
  <si>
    <t>9830004M</t>
  </si>
  <si>
    <t>9830007R</t>
  </si>
  <si>
    <t>9830008S</t>
  </si>
  <si>
    <t>9830009T</t>
  </si>
  <si>
    <t>9830010U</t>
  </si>
  <si>
    <t>9830259P</t>
  </si>
  <si>
    <t>9830260R</t>
  </si>
  <si>
    <t>9830263U</t>
  </si>
  <si>
    <t>9830264V</t>
  </si>
  <si>
    <t>9830265W</t>
  </si>
  <si>
    <t>9830266X</t>
  </si>
  <si>
    <t>9830267Y</t>
  </si>
  <si>
    <t>9830277J</t>
  </si>
  <si>
    <t>9830278K</t>
  </si>
  <si>
    <t>9830295D</t>
  </si>
  <si>
    <t>9830297F</t>
  </si>
  <si>
    <t>9830298G</t>
  </si>
  <si>
    <t>9830304N</t>
  </si>
  <si>
    <t>9830313Y</t>
  </si>
  <si>
    <t>9830354T</t>
  </si>
  <si>
    <t>9830355U</t>
  </si>
  <si>
    <t>9830357W</t>
  </si>
  <si>
    <t>9830381X</t>
  </si>
  <si>
    <t>9830382Y</t>
  </si>
  <si>
    <t>9830384A</t>
  </si>
  <si>
    <t>9830392J</t>
  </si>
  <si>
    <t>9830400T</t>
  </si>
  <si>
    <t>9830414H</t>
  </si>
  <si>
    <t>9830418M</t>
  </si>
  <si>
    <t>9830419N</t>
  </si>
  <si>
    <t>9830420P</t>
  </si>
  <si>
    <t>9830431B</t>
  </si>
  <si>
    <t>9830432C</t>
  </si>
  <si>
    <t>9830447U</t>
  </si>
  <si>
    <t>9830472W</t>
  </si>
  <si>
    <t>9830474Y</t>
  </si>
  <si>
    <t>9830477B</t>
  </si>
  <si>
    <t>9830482G</t>
  </si>
  <si>
    <t>9830493U</t>
  </si>
  <si>
    <t>9830518W</t>
  </si>
  <si>
    <t>9830522A</t>
  </si>
  <si>
    <t>9830524C</t>
  </si>
  <si>
    <t>9830538T</t>
  </si>
  <si>
    <t>9830616C</t>
  </si>
  <si>
    <t>9830624L</t>
  </si>
  <si>
    <t>9830625M</t>
  </si>
  <si>
    <t>9830626N</t>
  </si>
  <si>
    <t>9830632V</t>
  </si>
  <si>
    <t>9830639C</t>
  </si>
  <si>
    <t>9830640D</t>
  </si>
  <si>
    <t>9830649N</t>
  </si>
  <si>
    <t>9830656W</t>
  </si>
  <si>
    <t>9830609V</t>
  </si>
  <si>
    <t>9830681Y</t>
  </si>
  <si>
    <t>9830691J</t>
  </si>
  <si>
    <t>Privé</t>
  </si>
  <si>
    <t>par élève - niveau collège hors SEGPA et ULIS (H/E)</t>
  </si>
  <si>
    <t>Nombre d'élèves par division - niveau collège</t>
  </si>
  <si>
    <t>hors SEGPA et ULIS  (E/D)</t>
  </si>
  <si>
    <t>Rne - N° Etablissement</t>
  </si>
  <si>
    <t>Secteur (PU / PR)</t>
  </si>
  <si>
    <t>Appellation - Sigle</t>
  </si>
  <si>
    <t>Commune</t>
  </si>
  <si>
    <t xml:space="preserve">CLG           </t>
  </si>
  <si>
    <t xml:space="preserve">CLG PR        </t>
  </si>
  <si>
    <t>koumac</t>
  </si>
  <si>
    <t>Poindimié</t>
  </si>
  <si>
    <t>La Foa</t>
  </si>
  <si>
    <t>Mont-Dore</t>
  </si>
  <si>
    <t>Païta</t>
  </si>
  <si>
    <t>Bourail</t>
  </si>
  <si>
    <t>Ouvéa</t>
  </si>
  <si>
    <t>Houaïlou</t>
  </si>
  <si>
    <t>Pouébo</t>
  </si>
  <si>
    <t>Koné</t>
  </si>
  <si>
    <t>Thio</t>
  </si>
  <si>
    <t>Ponerihouen</t>
  </si>
  <si>
    <t>Île des Pins</t>
  </si>
  <si>
    <t>Maré</t>
  </si>
  <si>
    <t>Lifou</t>
  </si>
  <si>
    <t>Kaala-Gomen</t>
  </si>
  <si>
    <t>Canala</t>
  </si>
  <si>
    <t>Voh</t>
  </si>
  <si>
    <t>Dumbéa</t>
  </si>
  <si>
    <t>Yaté</t>
  </si>
  <si>
    <t>Poum</t>
  </si>
  <si>
    <t>Ouégoa</t>
  </si>
  <si>
    <t>Poya</t>
  </si>
  <si>
    <t>Hienghène</t>
  </si>
  <si>
    <t xml:space="preserve">9830356V : Collège de Magenta                    </t>
  </si>
  <si>
    <t>RNE + dénomination</t>
  </si>
  <si>
    <t>Taux de passage 3è/2nde PRO*</t>
  </si>
  <si>
    <t>9830004M : Collège Georges Baudoux</t>
  </si>
  <si>
    <t>9830007R : Collège de Koumac</t>
  </si>
  <si>
    <t>9830008S : Collège Raymond Vauthier</t>
  </si>
  <si>
    <t>9830009T : Collège Théodore Kawa Braïno</t>
  </si>
  <si>
    <t>9830010U : Collège Louis Leopold Djiet</t>
  </si>
  <si>
    <t>9830259P : Collège privé Champagnat (DDEC)</t>
  </si>
  <si>
    <t>9830260R : Collège privé Saint Joseph de Cluny (DDEC)</t>
  </si>
  <si>
    <t>9830263U : Collège privé de la Conception (DDEC)</t>
  </si>
  <si>
    <t>9830264V : Collège privé Sainte Marie  (DDEC)</t>
  </si>
  <si>
    <t>9830265W : Collège privé Sacré-Coeur (DDEC)</t>
  </si>
  <si>
    <t>9830266X : Collège privé Guillaume Douarre (DDEC)</t>
  </si>
  <si>
    <t xml:space="preserve">9830267Y : Collège privé Do Neva (ASEE)                </t>
  </si>
  <si>
    <t>9830277J : Collège Jean Mariotti</t>
  </si>
  <si>
    <t>9830278K : Collège de Koné</t>
  </si>
  <si>
    <t>9830295D : Collège privé de Havila (ASEE)</t>
  </si>
  <si>
    <t>9830297F : Collège privé Hyppolyte Bonou (DDEC)</t>
  </si>
  <si>
    <t>9830298G : Collège privé Francis Rouge (DDEC)</t>
  </si>
  <si>
    <t>9830304N : Collège de la Riviere Salée</t>
  </si>
  <si>
    <t>9830313Y : Collège privé Yves Marie Hily (DDEC)</t>
  </si>
  <si>
    <t>9830354T : Collège privé de Vao (DDEC)</t>
  </si>
  <si>
    <t>9830355U : Collège la Colline</t>
  </si>
  <si>
    <t>9830357W : Collège Laura Boula</t>
  </si>
  <si>
    <t>9830381X : Collège privé Saint Dominique Savio (DDEC)</t>
  </si>
  <si>
    <t>9830382Y : Collège privé Jean-Baptiste Vigouroux (DDEC)</t>
  </si>
  <si>
    <t>9830384A : Collège de Boulari</t>
  </si>
  <si>
    <t>9830392J : Collège privé de Taremen (ASEE)</t>
  </si>
  <si>
    <t>9830400T : Collège privé de Hnathalo  (DDEC)</t>
  </si>
  <si>
    <t>9830414H : Collège de Tadine</t>
  </si>
  <si>
    <t>9830418M : Collège de Wani</t>
  </si>
  <si>
    <t>9830419N : Collège de Canala + GOD de Kouaoua</t>
  </si>
  <si>
    <t>9830420P : Collège privé Hnaizianu (ASEE)</t>
  </si>
  <si>
    <t>9830431B : Collège privé de Baganda (ASEE)</t>
  </si>
  <si>
    <t>9830432C : Collège privé de Tieta  (FELP)</t>
  </si>
  <si>
    <t>9830447U : Collège privé Eben Eza (ASEE)</t>
  </si>
  <si>
    <t>9830472W : Collège privé de Mou (FELP)</t>
  </si>
  <si>
    <t>9830474Y : Collège Francis Carco (Koutio)</t>
  </si>
  <si>
    <t>9830477B : Collège de Yaté</t>
  </si>
  <si>
    <t>9830482G : Collège de la Roche</t>
  </si>
  <si>
    <t>9830493U : Collège Essau Voudjo</t>
  </si>
  <si>
    <t>9830518W : Collège privé Boaouva Kaleba (ASEE)</t>
  </si>
  <si>
    <t>9830522A : Collège Pai-Kaileone</t>
  </si>
  <si>
    <t>9830524C : Collège de Kaméré</t>
  </si>
  <si>
    <t>9830538T : Collège de Normandie</t>
  </si>
  <si>
    <t>9830609V : Collège privé Dö Mwa (ASEE)</t>
  </si>
  <si>
    <t>9830616C : Collège Louise Michèle (paita sud)</t>
  </si>
  <si>
    <t>9830624L : Collège de Plum</t>
  </si>
  <si>
    <t>9830625M : Collège des Portes de Fer</t>
  </si>
  <si>
    <t>9830626N : Collège Jean Fayard (Katiramona)</t>
  </si>
  <si>
    <t>9830632V : Collège de Ouégoa</t>
  </si>
  <si>
    <t>9830639C : Collège Shea Tiaou</t>
  </si>
  <si>
    <t>9830640D : Collège Edmée Varin (Auteuil)</t>
  </si>
  <si>
    <t>9830649N : Collège Tuband</t>
  </si>
  <si>
    <t>9830656W : Collège Ondemia (Païta nord)</t>
  </si>
  <si>
    <t>9830681Y : Collège Dumbéa sur Mer</t>
  </si>
  <si>
    <t>9830691J : Collège de Païamboué</t>
  </si>
  <si>
    <t>eff_niv_clg_2012</t>
  </si>
  <si>
    <t>eff_segpa_2012</t>
  </si>
  <si>
    <t>eff_pro_2012</t>
  </si>
  <si>
    <t>eff_niv_clg_2016</t>
  </si>
  <si>
    <t>eff_segpa_2016</t>
  </si>
  <si>
    <t>eff_pro_2016</t>
  </si>
  <si>
    <t>eff_niv_clg_2017</t>
  </si>
  <si>
    <t>eff_segpa_2017</t>
  </si>
  <si>
    <t>eff_pro_2017</t>
  </si>
  <si>
    <t>eff_niv_clg_2018</t>
  </si>
  <si>
    <t>eff_segpa_2018</t>
  </si>
  <si>
    <t>eff_pro_2018</t>
  </si>
  <si>
    <t>filles_etab</t>
  </si>
  <si>
    <t>filles_sec</t>
  </si>
  <si>
    <t>filles_aca</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</si>
  <si>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</si>
  <si>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</si>
  <si>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</si>
  <si>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</si>
  <si>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</si>
  <si>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</si>
  <si>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</si>
  <si>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</si>
  <si>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</si>
  <si>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</si>
  <si>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</si>
  <si>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</si>
  <si>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</si>
  <si>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</si>
  <si>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</si>
  <si>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</si>
  <si>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</si>
  <si>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</si>
  <si>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pas_3è-gt_etab</t>
  </si>
  <si>
    <t>pas_3è-gt_sec</t>
  </si>
  <si>
    <t>pas_3è-gt_aca</t>
  </si>
  <si>
    <t>pas_3è-pro_etab</t>
  </si>
  <si>
    <t>pas_3è-pro_sec</t>
  </si>
  <si>
    <t>pas_3è-pro_aca</t>
  </si>
  <si>
    <t>pas_3è-cap_etab</t>
  </si>
  <si>
    <t>pas_3è-cap_sec</t>
  </si>
  <si>
    <t>pas_3è-cap_aca</t>
  </si>
  <si>
    <t>acc6-3è_etab</t>
  </si>
  <si>
    <t>acc6-3è_sec</t>
  </si>
  <si>
    <t>acc6-3è_aca</t>
  </si>
  <si>
    <t>red3è_etab</t>
  </si>
  <si>
    <t>red3è_sec</t>
  </si>
  <si>
    <t>red3è_aca</t>
  </si>
  <si>
    <t>réussite_dnb_etab</t>
  </si>
  <si>
    <t>réussite_dnb_sec</t>
  </si>
  <si>
    <t>réussite_dnb_aca</t>
  </si>
  <si>
    <t>moyCP_etab</t>
  </si>
  <si>
    <t>moyCP_sec</t>
  </si>
  <si>
    <t>moyCP_aca</t>
  </si>
  <si>
    <t>moyCC_etab</t>
  </si>
  <si>
    <t>moyCC_sec</t>
  </si>
  <si>
    <t>moyCC_aca</t>
  </si>
  <si>
    <t>ens_terr_etab</t>
  </si>
  <si>
    <t>ens_terr_sec</t>
  </si>
  <si>
    <t>ens_terr_aca</t>
  </si>
  <si>
    <t>ens_tit_etab</t>
  </si>
  <si>
    <t>ens_tit_sec</t>
  </si>
  <si>
    <t>ens_tit_aca</t>
  </si>
  <si>
    <t>anc_etab</t>
  </si>
  <si>
    <t>anc_sec</t>
  </si>
  <si>
    <t>anc_aca</t>
  </si>
  <si>
    <t>age_etab</t>
  </si>
  <si>
    <t>age_sec</t>
  </si>
  <si>
    <t>age_aca</t>
  </si>
  <si>
    <t>moyCP-moyCC_étab</t>
  </si>
  <si>
    <t>moyCP-moyCC_sec</t>
  </si>
  <si>
    <t>moyCP-moyCC_aca</t>
  </si>
  <si>
    <t>filles_class</t>
  </si>
  <si>
    <t>pcs_def_class</t>
  </si>
  <si>
    <t>pcs_tfav_class</t>
  </si>
  <si>
    <t>ips_class</t>
  </si>
  <si>
    <t>retard_class</t>
  </si>
  <si>
    <t>curseur_pop_sco</t>
  </si>
  <si>
    <t>h/e_class</t>
  </si>
  <si>
    <t>e/d_class</t>
  </si>
  <si>
    <t>total_moyens</t>
  </si>
  <si>
    <t>total_pop_sco</t>
  </si>
  <si>
    <t>Curseur_pop_sco</t>
  </si>
  <si>
    <t>Curseur_moyen</t>
  </si>
  <si>
    <t>curseur_moyen</t>
  </si>
  <si>
    <t>curseur_perf</t>
  </si>
  <si>
    <t>pas_3è-gt_class</t>
  </si>
  <si>
    <t>acc6-3è_class</t>
  </si>
  <si>
    <t>red3è_class</t>
  </si>
  <si>
    <t>total parcours</t>
  </si>
  <si>
    <t>curseur_parcours</t>
  </si>
  <si>
    <t>Parcours plus performant</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</si>
  <si>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</si>
  <si>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</si>
  <si>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r>
      <t xml:space="preserve">Parcours moins performant </t>
    </r>
    <r>
      <rPr>
        <b/>
        <sz val="8"/>
        <rFont val="Arial"/>
        <family val="2"/>
      </rPr>
      <t>(classement des établissements publics et privés)</t>
    </r>
  </si>
  <si>
    <t>* Inversé</t>
  </si>
  <si>
    <t>Public + privé</t>
  </si>
  <si>
    <t>Indice de position sociale niveau collège hors SEGPA*</t>
  </si>
  <si>
    <t>* L'indice de position sociale s'étend de 38 à 179. Plus l'indice est élevé, plus le contexte socio-éducatif des élèves est favorable</t>
  </si>
  <si>
    <t>&lt;= Sélectionner l'établissement dans la liste déroulante (cliquer sur la flèche indiquant vers le bas)</t>
  </si>
  <si>
    <t>Année 2018</t>
  </si>
  <si>
    <t>Années 2016-2017</t>
  </si>
  <si>
    <t>Moyenne des notes aux épreuves finales</t>
  </si>
  <si>
    <t>Moyenne aux épreuves finales - moyenne aux contrôles continus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</si>
</sst>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s>
  <fonts count="58"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sz val="14"/>
      <name val="Arial"/>
      <family val="2"/>
    </font>
    <font>
      <b/>
      <sz val="10"/>
      <color theme="0"/>
      <name val="Arial"/>
      <family val="2"/>
    </font>
    <font>
      <i/>
      <sz val="8"/>
      <name val="Arial"/>
      <family val="2"/>
    </font>
    <font>
      <sz val="10"/>
      <color rgb="FFFF0000"/>
      <name val="Arial"/>
      <family val="2"/>
    </font>
  </fonts>
  <fills count="4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theme="4" tint="0.39997558519241921"/>
      </bottom>
      <diagonal/>
    </border>
  </borders>
  <cellStyleXfs count="72">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14"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14"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3"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3"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14"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9" fillId="0" borderId="0" xfId="0" applyFont="1"/>
    <xf numFmtId="0" fontId="10" fillId="0" borderId="12" xfId="0" applyFont="1" applyBorder="1" applyAlignment="1">
      <alignment horizontal="center"/>
    </xf>
    <xf numFmtId="0" fontId="10" fillId="0" borderId="12" xfId="0" applyFont="1" applyBorder="1" applyAlignment="1">
      <alignment horizontal="center"/>
    </xf>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53" fillId="0" borderId="0" xfId="0" applyFont="1" applyAlignment="1">
      <alignment vertical="center"/>
    </xf>
    <xf numFmtId="0" fontId="54" fillId="36" borderId="0" xfId="0" quotePrefix="1" applyFont="1" applyFill="1" applyAlignment="1">
      <alignment horizontal="center" vertical="center"/>
    </xf>
    <xf numFmtId="164" fontId="9" fillId="0" borderId="0" xfId="0" applyNumberFormat="1" applyFont="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right"/>
    </xf>
    <xf numFmtId="164" fontId="9" fillId="0" borderId="0" xfId="0" applyNumberFormat="1" applyFont="1" applyFill="1" applyAlignment="1">
      <alignment horizontal="center"/>
    </xf>
    <xf numFmtId="164" fontId="9" fillId="0" borderId="0" xfId="0" applyNumberFormat="1" applyFont="1"/>
    <xf numFmtId="0" fontId="9" fillId="0" borderId="0" xfId="0" quotePrefix="1" applyFont="1" applyAlignment="1">
      <alignment horizontal="left"/>
    </xf>
    <xf numFmtId="0" fontId="9" fillId="0" borderId="0" xfId="0" applyFont="1" applyAlignment="1">
      <alignment horizontal="left"/>
    </xf>
    <xf numFmtId="0" fontId="9" fillId="0" borderId="0" xfId="0" quotePrefix="1" applyFont="1" applyAlignment="1">
      <alignment horizontal="right"/>
    </xf>
    <xf numFmtId="0" fontId="35" fillId="0" borderId="0" xfId="0" applyFont="1"/>
    <xf numFmtId="0" fontId="52" fillId="0" borderId="0" xfId="0" applyFont="1"/>
    <xf numFmtId="3" fontId="9" fillId="0" borderId="12" xfId="0" applyNumberFormat="1" applyFont="1" applyFill="1" applyBorder="1" applyAlignment="1">
      <alignment horizontal="center"/>
    </xf>
    <xf numFmtId="0" fontId="9" fillId="0" borderId="12" xfId="0" applyFont="1" applyFill="1" applyBorder="1" applyAlignment="1">
      <alignment horizontal="center"/>
    </xf>
    <xf numFmtId="164" fontId="9" fillId="0" borderId="12" xfId="0" applyNumberFormat="1" applyFont="1" applyFill="1" applyBorder="1" applyAlignment="1">
      <alignment horizontal="center"/>
    </xf>
    <xf numFmtId="2" fontId="9" fillId="0" borderId="0" xfId="0" applyNumberFormat="1" applyFont="1" applyAlignment="1">
      <alignment horizontal="right"/>
    </xf>
    <xf numFmtId="164" fontId="9" fillId="0" borderId="0" xfId="0" applyNumberFormat="1" applyFont="1" applyAlignment="1">
      <alignment horizontal="right"/>
    </xf>
    <xf numFmtId="0" fontId="9" fillId="0" borderId="0" xfId="0" applyNumberFormat="1" applyFont="1" applyAlignment="1">
      <alignment horizontal="right"/>
    </xf>
    <xf numFmtId="164" fontId="52" fillId="0" borderId="0" xfId="0" applyNumberFormat="1" applyFont="1" applyAlignment="1">
      <alignment horizontal="center"/>
    </xf>
    <xf numFmtId="164" fontId="55" fillId="0" borderId="0" xfId="0" applyNumberFormat="1" applyFont="1" applyFill="1" applyAlignment="1">
      <alignment horizontal="center"/>
    </xf>
    <xf numFmtId="164" fontId="52" fillId="0" borderId="0" xfId="0" applyNumberFormat="1" applyFont="1"/>
    <xf numFmtId="165" fontId="52" fillId="0" borderId="0" xfId="0" applyNumberFormat="1" applyFont="1" applyAlignment="1">
      <alignment horizontal="center"/>
    </xf>
    <xf numFmtId="0" fontId="52" fillId="0" borderId="0" xfId="0" applyFont="1" applyFill="1"/>
    <xf numFmtId="0" fontId="55" fillId="0" borderId="0" xfId="0" applyFont="1" applyFill="1"/>
    <xf numFmtId="0" fontId="52" fillId="0" borderId="0" xfId="0" applyFont="1" applyFill="1" applyAlignment="1">
      <alignment horizontal="center" wrapText="1"/>
    </xf>
    <xf numFmtId="0" fontId="52" fillId="0" borderId="0" xfId="0" applyFont="1" applyFill="1" applyAlignment="1">
      <alignment horizontal="center"/>
    </xf>
    <xf numFmtId="164" fontId="52" fillId="0" borderId="0" xfId="0" applyNumberFormat="1" applyFont="1" applyFill="1" applyAlignment="1">
      <alignment horizontal="center"/>
    </xf>
    <xf numFmtId="0" fontId="10" fillId="0" borderId="12" xfId="0" applyFont="1" applyBorder="1" applyAlignment="1">
      <alignment horizontal="center"/>
    </xf>
    <xf numFmtId="164" fontId="9" fillId="0" borderId="0" xfId="0" quotePrefix="1" applyNumberFormat="1" applyFont="1" applyAlignment="1">
      <alignment horizontal="right"/>
    </xf>
    <xf numFmtId="0" fontId="9" fillId="0" borderId="0" xfId="0" applyFont="1" applyFill="1" applyBorder="1" applyAlignment="1">
      <alignment horizontal="center"/>
    </xf>
    <xf numFmtId="0" fontId="56" fillId="0" borderId="0" xfId="0" applyFont="1"/>
    <xf numFmtId="0" fontId="57" fillId="24" borderId="0" xfId="0" applyFont="1" applyFill="1"/>
    <xf numFmtId="0" fontId="9" fillId="24" borderId="0" xfId="0" applyFont="1" applyFill="1"/>
    <xf numFmtId="0" fontId="40" fillId="24" borderId="0" xfId="0" applyFont="1" applyFill="1"/>
    <xf numFmtId="0" fontId="50" fillId="0" borderId="0" xfId="0" applyFont="1" applyFill="1" applyAlignment="1">
      <alignment horizontal="center"/>
    </xf>
    <xf numFmtId="0" fontId="10" fillId="0" borderId="12" xfId="0" applyFont="1" applyBorder="1" applyAlignment="1">
      <alignment horizontal="center"/>
    </xf>
    <xf numFmtId="2" fontId="9" fillId="0" borderId="10" xfId="0" applyNumberFormat="1" applyFont="1" applyFill="1" applyBorder="1" applyAlignment="1">
      <alignment horizontal="center" vertical="center"/>
    </xf>
    <xf numFmtId="2" fontId="9" fillId="0" borderId="11" xfId="0" applyNumberFormat="1" applyFont="1" applyFill="1" applyBorder="1" applyAlignment="1">
      <alignment horizontal="center" vertical="center"/>
    </xf>
    <xf numFmtId="0" fontId="54" fillId="39" borderId="0" xfId="0" quotePrefix="1" applyFont="1" applyFill="1" applyAlignment="1">
      <alignment horizontal="center" vertical="center"/>
    </xf>
    <xf numFmtId="0" fontId="54" fillId="39" borderId="0" xfId="0" applyFont="1" applyFill="1" applyAlignment="1">
      <alignment horizontal="center" vertical="center"/>
    </xf>
    <xf numFmtId="0" fontId="54" fillId="38" borderId="0" xfId="0" quotePrefix="1" applyFont="1" applyFill="1" applyAlignment="1">
      <alignment horizontal="center" vertical="center"/>
    </xf>
    <xf numFmtId="0" fontId="54" fillId="38" borderId="0" xfId="0" applyFont="1" applyFill="1" applyAlignment="1">
      <alignment horizontal="center" vertical="center"/>
    </xf>
    <xf numFmtId="0" fontId="54" fillId="37" borderId="0" xfId="0" quotePrefix="1" applyFont="1" applyFill="1" applyAlignment="1">
      <alignment horizontal="center" vertical="center"/>
    </xf>
    <xf numFmtId="0" fontId="54" fillId="37" borderId="0" xfId="0" applyFont="1" applyFill="1" applyAlignment="1">
      <alignment horizontal="center" vertical="center"/>
    </xf>
    <xf numFmtId="164" fontId="9" fillId="0" borderId="12" xfId="0" applyNumberFormat="1" applyFont="1" applyFill="1" applyBorder="1" applyAlignment="1">
      <alignment horizontal="center" vertical="center"/>
    </xf>
  </cellXfs>
  <cellStyles count="72">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Milliers" xfId="64" builtinId="3"/>
    <cellStyle name="Milliers 2" xfId="50"/>
    <cellStyle name="Milliers 3" xfId="70"/>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6"/>
    <cellStyle name="Normal 18" xfId="69"/>
    <cellStyle name="Normal 2" xfId="32"/>
    <cellStyle name="Normal 2 2" xfId="48"/>
    <cellStyle name="Normal 2 3" xfId="68"/>
    <cellStyle name="Normal 3" xfId="44"/>
    <cellStyle name="Normal 3 2" xfId="67"/>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1"/>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collège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clg'!$E$22:$H$22</c:f>
              <c:numCache>
                <c:formatCode>General</c:formatCode>
                <c:ptCount val="4"/>
                <c:pt idx="0">
                  <c:v>2012</c:v>
                </c:pt>
                <c:pt idx="1">
                  <c:v>2016</c:v>
                </c:pt>
                <c:pt idx="2">
                  <c:v>2017</c:v>
                </c:pt>
                <c:pt idx="3">
                  <c:v>2018</c:v>
                </c:pt>
              </c:numCache>
            </c:numRef>
          </c:cat>
          <c:val>
            <c:numRef>
              <c:f>'Fiche clg'!$E$23:$H$23</c:f>
              <c:numCache>
                <c:formatCode>#,##0</c:formatCode>
                <c:ptCount val="4"/>
                <c:pt idx="0">
                  <c:v>648</c:v>
                </c:pt>
                <c:pt idx="1">
                  <c:v>622</c:v>
                </c:pt>
                <c:pt idx="2">
                  <c:v>635</c:v>
                </c:pt>
                <c:pt idx="3">
                  <c:v>640</c:v>
                </c:pt>
              </c:numCache>
            </c:numRef>
          </c:val>
          <c:extLst>
            <c:ext xmlns:c16="http://schemas.microsoft.com/office/drawing/2014/chart" uri="{C3380CC4-5D6E-409C-BE32-E72D297353CC}">
              <c16:uniqueId val="{00000000-6A54-4545-BE8F-6AF3B16B9E08}"/>
            </c:ext>
          </c:extLst>
        </c:ser>
        <c:dLbls>
          <c:showLegendKey val="0"/>
          <c:showVal val="0"/>
          <c:showCatName val="0"/>
          <c:showSerName val="0"/>
          <c:showPercent val="0"/>
          <c:showBubbleSize val="0"/>
        </c:dLbls>
        <c:gapWidth val="219"/>
        <c:overlap val="-27"/>
        <c:axId val="1866818575"/>
        <c:axId val="1866824399"/>
      </c:barChart>
      <c:catAx>
        <c:axId val="1866818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24399"/>
        <c:crosses val="autoZero"/>
        <c:auto val="1"/>
        <c:lblAlgn val="ctr"/>
        <c:lblOffset val="100"/>
        <c:noMultiLvlLbl val="0"/>
      </c:catAx>
      <c:valAx>
        <c:axId val="1866824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185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971-449C-8E14-58B6E02C7549}"/>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971-449C-8E14-58B6E02C7549}"/>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971-449C-8E14-58B6E02C7549}"/>
              </c:ext>
            </c:extLst>
          </c:dPt>
          <c:xVal>
            <c:numRef>
              <c:f>'Fiche clg'!$I$68:$K$68</c:f>
              <c:numCache>
                <c:formatCode>0.0</c:formatCode>
                <c:ptCount val="3"/>
                <c:pt idx="0">
                  <c:v>-6.5</c:v>
                </c:pt>
                <c:pt idx="1">
                  <c:v>-6.0272727272727264</c:v>
                </c:pt>
                <c:pt idx="2">
                  <c:v>6.5</c:v>
                </c:pt>
              </c:numCache>
            </c:numRef>
          </c:xVal>
          <c:yVal>
            <c:numRef>
              <c:f>'Fiche clg'!$I$69:$K$69</c:f>
              <c:numCache>
                <c:formatCode>0.0</c:formatCode>
                <c:ptCount val="3"/>
                <c:pt idx="0">
                  <c:v>0</c:v>
                </c:pt>
                <c:pt idx="1">
                  <c:v>0</c:v>
                </c:pt>
                <c:pt idx="2">
                  <c:v>0</c:v>
                </c:pt>
              </c:numCache>
            </c:numRef>
          </c:yVal>
          <c:smooth val="0"/>
          <c:extLst>
            <c:ext xmlns:c16="http://schemas.microsoft.com/office/drawing/2014/chart" uri="{C3380CC4-5D6E-409C-BE32-E72D297353CC}">
              <c16:uniqueId val="{00000003-2971-449C-8E14-58B6E02C7549}"/>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12F-4D3C-88BB-2B173903DF1E}"/>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12F-4D3C-88BB-2B173903DF1E}"/>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12F-4D3C-88BB-2B173903DF1E}"/>
              </c:ext>
            </c:extLst>
          </c:dPt>
          <c:xVal>
            <c:numRef>
              <c:f>'Fiche clg'!$I$68:$K$68</c:f>
              <c:numCache>
                <c:formatCode>0.0</c:formatCode>
                <c:ptCount val="3"/>
                <c:pt idx="0">
                  <c:v>-6.5</c:v>
                </c:pt>
                <c:pt idx="1">
                  <c:v>-6.0272727272727264</c:v>
                </c:pt>
                <c:pt idx="2">
                  <c:v>6.5</c:v>
                </c:pt>
              </c:numCache>
            </c:numRef>
          </c:xVal>
          <c:yVal>
            <c:numRef>
              <c:f>'Fiche clg'!$I$69:$K$69</c:f>
              <c:numCache>
                <c:formatCode>0.0</c:formatCode>
                <c:ptCount val="3"/>
                <c:pt idx="0">
                  <c:v>0</c:v>
                </c:pt>
                <c:pt idx="1">
                  <c:v>0</c:v>
                </c:pt>
                <c:pt idx="2">
                  <c:v>0</c:v>
                </c:pt>
              </c:numCache>
            </c:numRef>
          </c:yVal>
          <c:smooth val="0"/>
          <c:extLst>
            <c:ext xmlns:c16="http://schemas.microsoft.com/office/drawing/2014/chart" uri="{C3380CC4-5D6E-409C-BE32-E72D297353CC}">
              <c16:uniqueId val="{00000003-212F-4D3C-88BB-2B173903DF1E}"/>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42-43BC-905D-7885F36DB2A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42-43BC-905D-7885F36DB2A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42-43BC-905D-7885F36DB2A5}"/>
              </c:ext>
            </c:extLst>
          </c:dPt>
          <c:xVal>
            <c:numRef>
              <c:f>'Fiche clg'!$I$54:$K$54</c:f>
            </c:numRef>
          </c:xVal>
          <c:yVal>
            <c:numRef>
              <c:f>'Fiche clg'!$I$55:$K$55</c:f>
            </c:numRef>
          </c:yVal>
          <c:smooth val="0"/>
          <c:extLst>
            <c:ext xmlns:c16="http://schemas.microsoft.com/office/drawing/2014/chart" uri="{C3380CC4-5D6E-409C-BE32-E72D297353CC}">
              <c16:uniqueId val="{00000003-2742-43BC-905D-7885F36DB2A5}"/>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AAE-4C44-B65D-07EBF1B63BA2}"/>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AAE-4C44-B65D-07EBF1B63BA2}"/>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AAE-4C44-B65D-07EBF1B63BA2}"/>
              </c:ext>
            </c:extLst>
          </c:dPt>
          <c:xVal>
            <c:numRef>
              <c:f>'Fiche clg'!$I$54:$K$54</c:f>
            </c:numRef>
          </c:xVal>
          <c:yVal>
            <c:numRef>
              <c:f>'Fiche clg'!$I$55:$K$55</c:f>
            </c:numRef>
          </c:yVal>
          <c:smooth val="0"/>
          <c:extLst>
            <c:ext xmlns:c16="http://schemas.microsoft.com/office/drawing/2014/chart" uri="{C3380CC4-5D6E-409C-BE32-E72D297353CC}">
              <c16:uniqueId val="{00000003-3AAE-4C44-B65D-07EBF1B63BA2}"/>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628-4A1D-9AC5-1E08AD24709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628-4A1D-9AC5-1E08AD24709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628-4A1D-9AC5-1E08AD247095}"/>
              </c:ext>
            </c:extLst>
          </c:dPt>
          <c:xVal>
            <c:numRef>
              <c:f>'Fiche clg'!$I$93:$K$93</c:f>
            </c:numRef>
          </c:xVal>
          <c:yVal>
            <c:numRef>
              <c:f>'Fiche clg'!$I$94:$K$94</c:f>
            </c:numRef>
          </c:yVal>
          <c:smooth val="0"/>
          <c:extLst>
            <c:ext xmlns:c16="http://schemas.microsoft.com/office/drawing/2014/chart" uri="{C3380CC4-5D6E-409C-BE32-E72D297353CC}">
              <c16:uniqueId val="{00000003-2628-4A1D-9AC5-1E08AD247095}"/>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CFB-497B-8E28-556EA0BCFB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CFB-497B-8E28-556EA0BCFB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CFB-497B-8E28-556EA0BCFB2B}"/>
              </c:ext>
            </c:extLst>
          </c:dPt>
          <c:xVal>
            <c:numRef>
              <c:f>'Fiche clg'!$I$93:$K$93</c:f>
            </c:numRef>
          </c:xVal>
          <c:yVal>
            <c:numRef>
              <c:f>'Fiche clg'!$I$94:$K$94</c:f>
            </c:numRef>
          </c:yVal>
          <c:smooth val="0"/>
          <c:extLst>
            <c:ext xmlns:c16="http://schemas.microsoft.com/office/drawing/2014/chart" uri="{C3380CC4-5D6E-409C-BE32-E72D297353CC}">
              <c16:uniqueId val="{00000003-0CFB-497B-8E28-556EA0BCFB2B}"/>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clg'!$B$1</c:f>
              <c:strCache>
                <c:ptCount val="1"/>
                <c:pt idx="0">
                  <c:v>9830004M : Collège Georges Baudoux</c:v>
                </c:pt>
              </c:strCache>
            </c:strRef>
          </c:tx>
          <c:spPr>
            <a:ln w="25400">
              <a:solidFill>
                <a:srgbClr val="FF0000"/>
              </a:solidFill>
              <a:prstDash val="solid"/>
            </a:ln>
          </c:spPr>
          <c:marker>
            <c:symbol val="none"/>
          </c:marker>
          <c:cat>
            <c:strRef>
              <c:f>'Fiche clg'!$K$114:$U$114</c:f>
              <c:strCache>
                <c:ptCount val="11"/>
                <c:pt idx="0">
                  <c:v>% filles</c:v>
                </c:pt>
                <c:pt idx="1">
                  <c:v>% PCS défavorisées*</c:v>
                </c:pt>
                <c:pt idx="2">
                  <c:v>% PCS favorisées</c:v>
                </c:pt>
                <c:pt idx="3">
                  <c:v>% élèves en retard en 6è*</c:v>
                </c:pt>
                <c:pt idx="4">
                  <c:v>E/D*</c:v>
                </c:pt>
                <c:pt idx="5">
                  <c:v>H/E</c:v>
                </c:pt>
                <c:pt idx="6">
                  <c:v>Taux de passage 3è/2nde GT</c:v>
                </c:pt>
                <c:pt idx="7">
                  <c:v>Taux de passage 3è/2nde PRO*</c:v>
                </c:pt>
                <c:pt idx="8">
                  <c:v>Taux de redoublement 3è*</c:v>
                </c:pt>
                <c:pt idx="9">
                  <c:v>Taux de réussite au DNB</c:v>
                </c:pt>
                <c:pt idx="10">
                  <c:v>Ecart moyenne CP/CC</c:v>
                </c:pt>
              </c:strCache>
            </c:strRef>
          </c:cat>
          <c:val>
            <c:numRef>
              <c:f>'Fiche clg'!$K$116:$U$116</c:f>
              <c:numCache>
                <c:formatCode>0.0</c:formatCode>
                <c:ptCount val="11"/>
                <c:pt idx="0">
                  <c:v>-7.0175438596492223E-2</c:v>
                </c:pt>
                <c:pt idx="1">
                  <c:v>2.95159386068477</c:v>
                </c:pt>
                <c:pt idx="2">
                  <c:v>3.1625835189309579</c:v>
                </c:pt>
                <c:pt idx="3">
                  <c:v>0.95684803001876173</c:v>
                </c:pt>
                <c:pt idx="4">
                  <c:v>-2.4617643755459726</c:v>
                </c:pt>
                <c:pt idx="5">
                  <c:v>-1.5195319694443759</c:v>
                </c:pt>
                <c:pt idx="6">
                  <c:v>2.0584926884139492</c:v>
                </c:pt>
                <c:pt idx="7">
                  <c:v>1.4060031595576616</c:v>
                </c:pt>
                <c:pt idx="8">
                  <c:v>-0.42016806722689076</c:v>
                </c:pt>
                <c:pt idx="9">
                  <c:v>1.5022091310751107</c:v>
                </c:pt>
                <c:pt idx="10">
                  <c:v>1.8484665861639797</c:v>
                </c:pt>
              </c:numCache>
            </c:numRef>
          </c:val>
          <c:extLst>
            <c:ext xmlns:c16="http://schemas.microsoft.com/office/drawing/2014/chart" uri="{C3380CC4-5D6E-409C-BE32-E72D297353CC}">
              <c16:uniqueId val="{00000000-1238-43C5-A255-9BF6483A463B}"/>
            </c:ext>
          </c:extLst>
        </c:ser>
        <c:ser>
          <c:idx val="1"/>
          <c:order val="1"/>
          <c:tx>
            <c:strRef>
              <c:f>'Fiche clg'!$J$117</c:f>
              <c:strCache>
                <c:ptCount val="1"/>
                <c:pt idx="0">
                  <c:v>Public + privé</c:v>
                </c:pt>
              </c:strCache>
            </c:strRef>
          </c:tx>
          <c:spPr>
            <a:ln w="25400">
              <a:solidFill>
                <a:srgbClr val="3333CC"/>
              </a:solidFill>
              <a:prstDash val="lgDash"/>
            </a:ln>
          </c:spPr>
          <c:marker>
            <c:symbol val="none"/>
          </c:marker>
          <c:cat>
            <c:strRef>
              <c:f>'Fiche clg'!$K$114:$U$114</c:f>
              <c:strCache>
                <c:ptCount val="11"/>
                <c:pt idx="0">
                  <c:v>% filles</c:v>
                </c:pt>
                <c:pt idx="1">
                  <c:v>% PCS défavorisées*</c:v>
                </c:pt>
                <c:pt idx="2">
                  <c:v>% PCS favorisées</c:v>
                </c:pt>
                <c:pt idx="3">
                  <c:v>% élèves en retard en 6è*</c:v>
                </c:pt>
                <c:pt idx="4">
                  <c:v>E/D*</c:v>
                </c:pt>
                <c:pt idx="5">
                  <c:v>H/E</c:v>
                </c:pt>
                <c:pt idx="6">
                  <c:v>Taux de passage 3è/2nde GT</c:v>
                </c:pt>
                <c:pt idx="7">
                  <c:v>Taux de passage 3è/2nde PRO*</c:v>
                </c:pt>
                <c:pt idx="8">
                  <c:v>Taux de redoublement 3è*</c:v>
                </c:pt>
                <c:pt idx="9">
                  <c:v>Taux de réussite au DNB</c:v>
                </c:pt>
                <c:pt idx="10">
                  <c:v>Ecart moyenne CP/CC</c:v>
                </c:pt>
              </c:strCache>
            </c:strRef>
          </c:cat>
          <c:val>
            <c:numRef>
              <c:f>'Fiche clg'!$K$117:$U$117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238-43C5-A255-9BF6483A463B}"/>
            </c:ext>
          </c:extLst>
        </c:ser>
        <c:dLbls>
          <c:showLegendKey val="0"/>
          <c:showVal val="0"/>
          <c:showCatName val="0"/>
          <c:showSerName val="0"/>
          <c:showPercent val="0"/>
          <c:showBubbleSize val="0"/>
        </c:dLbls>
        <c:axId val="157449600"/>
        <c:axId val="157455488"/>
      </c:radarChart>
      <c:catAx>
        <c:axId val="157449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57455488"/>
        <c:crosses val="autoZero"/>
        <c:auto val="0"/>
        <c:lblAlgn val="ctr"/>
        <c:lblOffset val="100"/>
        <c:noMultiLvlLbl val="0"/>
      </c:catAx>
      <c:valAx>
        <c:axId val="157455488"/>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449600"/>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65923219800129906"/>
          <c:y val="0.84671622701838545"/>
          <c:w val="0.34076780199870094"/>
          <c:h val="0.10631894484412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9526</xdr:rowOff>
    </xdr:from>
    <xdr:to>
      <xdr:col>8</xdr:col>
      <xdr:colOff>9525</xdr:colOff>
      <xdr:row>61</xdr:row>
      <xdr:rowOff>152401</xdr:rowOff>
    </xdr:to>
    <xdr:sp macro="" textlink="">
      <xdr:nvSpPr>
        <xdr:cNvPr id="2" name="ZoneTexte 1"/>
        <xdr:cNvSpPr txBox="1"/>
      </xdr:nvSpPr>
      <xdr:spPr>
        <a:xfrm>
          <a:off x="9525" y="9526"/>
          <a:ext cx="6096000" cy="1002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r>
            <a:rPr lang="fr-FR" sz="1100" b="0" i="0" u="none" strike="noStrike" baseline="0" smtClean="0">
              <a:solidFill>
                <a:schemeClr val="dk1"/>
              </a:solidFill>
              <a:latin typeface="+mn-lt"/>
              <a:ea typeface="+mn-ea"/>
              <a:cs typeface="+mn-cs"/>
            </a:rPr>
            <a:t>· La structure de l'établissement, les caractéristiques des enseignants ;</a:t>
          </a:r>
        </a:p>
        <a:p>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Population scolaire</a:t>
          </a:r>
          <a:br>
            <a:rPr lang="fr-FR" sz="1100" b="1"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de filles (%) </a:t>
          </a:r>
          <a:r>
            <a:rPr lang="fr-FR" sz="1100" b="0" i="0" u="none" strike="noStrike" baseline="0" smtClean="0">
              <a:solidFill>
                <a:schemeClr val="dk1"/>
              </a:solidFill>
              <a:latin typeface="+mn-lt"/>
              <a:ea typeface="+mn-ea"/>
              <a:cs typeface="+mn-cs"/>
            </a:rPr>
            <a:t>: Pourcentage de filles sur l’ensemble des élèves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collège hors SEGPA </a:t>
          </a:r>
          <a:r>
            <a:rPr lang="fr-FR" sz="1100" b="0" i="0" u="none" strike="noStrike" baseline="0" smtClean="0">
              <a:solidFill>
                <a:schemeClr val="dk1"/>
              </a:solidFill>
              <a:latin typeface="+mn-lt"/>
              <a:ea typeface="+mn-ea"/>
              <a:cs typeface="+mn-cs"/>
            </a:rPr>
            <a:t>: L'indice de position sociale est obtenu à partir de la PCS des deux responsables légaux.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6ème (%) </a:t>
          </a:r>
          <a:r>
            <a:rPr lang="fr-FR" sz="1100" b="0" i="0" u="none" strike="noStrike" baseline="0" smtClean="0">
              <a:solidFill>
                <a:schemeClr val="dk1"/>
              </a:solidFill>
              <a:latin typeface="+mn-lt"/>
              <a:ea typeface="+mn-ea"/>
              <a:cs typeface="+mn-cs"/>
            </a:rPr>
            <a:t>: Pourcentage d'élèves inscrits en 6ème et âgés de plus de 11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collège hors SEGPA et ULIS (H/E) </a:t>
          </a:r>
          <a:r>
            <a:rPr lang="fr-FR" sz="1100" b="0" i="0" u="none" strike="noStrike" baseline="0" smtClean="0">
              <a:solidFill>
                <a:schemeClr val="dk1"/>
              </a:solidFill>
              <a:latin typeface="+mn-lt"/>
              <a:ea typeface="+mn-ea"/>
              <a:cs typeface="+mn-cs"/>
            </a:rPr>
            <a:t>: Nombre moyen d’heures d’enseignement par élève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collège hors SEGPA et ULIS  (E/D) </a:t>
          </a:r>
          <a:r>
            <a:rPr lang="fr-FR" sz="1100" b="0" i="0" u="none" strike="noStrike" baseline="0" smtClean="0">
              <a:solidFill>
                <a:schemeClr val="dk1"/>
              </a:solidFill>
              <a:latin typeface="+mn-lt"/>
              <a:ea typeface="+mn-ea"/>
              <a:cs typeface="+mn-cs"/>
            </a:rPr>
            <a:t>: Nombre moyen d’élèves par division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GT (%) </a:t>
          </a:r>
          <a:r>
            <a:rPr lang="fr-FR" sz="1100" b="0" i="0" u="none" strike="noStrike" baseline="0" smtClean="0">
              <a:solidFill>
                <a:schemeClr val="dk1"/>
              </a:solidFill>
              <a:latin typeface="+mn-lt"/>
              <a:ea typeface="+mn-ea"/>
              <a:cs typeface="+mn-cs"/>
            </a:rPr>
            <a:t>: Pourcentage des élèves inscrits en 3ème l'année n-1 et qui sont inscrits en 2nd GT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PRO (%) </a:t>
          </a:r>
          <a:r>
            <a:rPr lang="fr-FR" sz="1100" b="0" i="0" u="none" strike="noStrike" baseline="0" smtClean="0">
              <a:solidFill>
                <a:schemeClr val="dk1"/>
              </a:solidFill>
              <a:latin typeface="+mn-lt"/>
              <a:ea typeface="+mn-ea"/>
              <a:cs typeface="+mn-cs"/>
            </a:rPr>
            <a:t>: Pourcentage des élèves inscrits en 3ème l'année n-1 et qui sont inscrits en 2nd pro l'année n.</a:t>
          </a: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3è/CAP (%) </a:t>
          </a:r>
          <a:r>
            <a:rPr lang="fr-FR" sz="1100" b="0" i="0" u="none" strike="noStrike" baseline="0" smtClean="0">
              <a:solidFill>
                <a:schemeClr val="dk1"/>
              </a:solidFill>
              <a:latin typeface="+mn-lt"/>
              <a:ea typeface="+mn-ea"/>
              <a:cs typeface="+mn-cs"/>
            </a:rPr>
            <a:t>: Pourcentage des élèves inscrits en 3ème l'année n-1 et qui sont inscrits en 1ère année de CAP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6è/3è en 4 ans (%) </a:t>
          </a:r>
          <a:r>
            <a:rPr lang="fr-FR" sz="1100" b="0" i="0" u="none" strike="noStrike" baseline="0" smtClean="0">
              <a:solidFill>
                <a:schemeClr val="dk1"/>
              </a:solidFill>
              <a:latin typeface="+mn-lt"/>
              <a:ea typeface="+mn-ea"/>
              <a:cs typeface="+mn-cs"/>
            </a:rPr>
            <a:t>: Pourcentage d’élèves scolarisés en 3ème </a:t>
          </a:r>
          <a:r>
            <a:rPr lang="fr-FR" sz="1100" b="0" i="0" baseline="0">
              <a:solidFill>
                <a:schemeClr val="dk1"/>
              </a:solidFill>
              <a:effectLst/>
              <a:latin typeface="+mn-lt"/>
              <a:ea typeface="+mn-ea"/>
              <a:cs typeface="+mn-cs"/>
            </a:rPr>
            <a:t> sans redoublement </a:t>
          </a:r>
          <a:r>
            <a:rPr lang="fr-FR" sz="1100" b="0" i="0" u="none" strike="noStrike" baseline="0" smtClean="0">
              <a:solidFill>
                <a:schemeClr val="dk1"/>
              </a:solidFill>
              <a:latin typeface="+mn-lt"/>
              <a:ea typeface="+mn-ea"/>
              <a:cs typeface="+mn-cs"/>
            </a:rPr>
            <a:t>au sein de l’établissement après avoir débuté en 6ème au sein de celui-ci.</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redoublement 3è (%) </a:t>
          </a:r>
          <a:r>
            <a:rPr lang="fr-FR" sz="1100" b="0" i="0" u="none" strike="noStrike" baseline="0" smtClean="0">
              <a:solidFill>
                <a:schemeClr val="dk1"/>
              </a:solidFill>
              <a:latin typeface="+mn-lt"/>
              <a:ea typeface="+mn-ea"/>
              <a:cs typeface="+mn-cs"/>
            </a:rPr>
            <a:t>: Taux de redoublement des élèves de 3è.</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DNB (%) </a:t>
          </a:r>
          <a:r>
            <a:rPr lang="fr-FR" sz="1100" b="0" i="0" u="none" strike="noStrike" baseline="0" smtClean="0">
              <a:solidFill>
                <a:schemeClr val="dk1"/>
              </a:solidFill>
              <a:latin typeface="+mn-lt"/>
              <a:ea typeface="+mn-ea"/>
              <a:cs typeface="+mn-cs"/>
            </a:rPr>
            <a:t>: Taux de réussite au diplôme national du brevet (série générale et professionnelles) de la session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épreuves finales</a:t>
          </a:r>
          <a:r>
            <a:rPr lang="fr-FR" sz="1100" b="0" i="0" u="none" strike="noStrike" baseline="0" smtClean="0">
              <a:solidFill>
                <a:schemeClr val="dk1"/>
              </a:solidFill>
              <a:latin typeface="+mn-lt"/>
              <a:ea typeface="+mn-ea"/>
              <a:cs typeface="+mn-cs"/>
            </a:rPr>
            <a:t>: Moyenne des notes des épreuves finales du </a:t>
          </a:r>
          <a:r>
            <a:rPr lang="fr-FR" sz="1100" b="0" i="0" baseline="0">
              <a:solidFill>
                <a:schemeClr val="dk1"/>
              </a:solidFill>
              <a:effectLst/>
              <a:latin typeface="+mn-lt"/>
              <a:ea typeface="+mn-ea"/>
              <a:cs typeface="+mn-cs"/>
            </a:rPr>
            <a:t>diplôme national du brevet (</a:t>
          </a:r>
          <a:r>
            <a:rPr lang="fr-FR" sz="1100" b="0" i="0" u="none" strike="noStrike" baseline="0" smtClean="0">
              <a:solidFill>
                <a:schemeClr val="dk1"/>
              </a:solidFill>
              <a:latin typeface="+mn-lt"/>
              <a:ea typeface="+mn-ea"/>
              <a:cs typeface="+mn-cs"/>
            </a:rPr>
            <a:t>série générale et professionnelle).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contrôles continus </a:t>
          </a:r>
          <a:r>
            <a:rPr lang="fr-FR" sz="1100" b="0" i="0" u="none" strike="noStrike" baseline="0" smtClean="0">
              <a:solidFill>
                <a:schemeClr val="dk1"/>
              </a:solidFill>
              <a:latin typeface="+mn-lt"/>
              <a:ea typeface="+mn-ea"/>
              <a:cs typeface="+mn-cs"/>
            </a:rPr>
            <a:t>: </a:t>
          </a:r>
          <a:r>
            <a:rPr lang="fr-FR" sz="1100" b="0" i="0" baseline="0">
              <a:solidFill>
                <a:schemeClr val="dk1"/>
              </a:solidFill>
              <a:effectLst/>
              <a:latin typeface="+mn-lt"/>
              <a:ea typeface="+mn-ea"/>
              <a:cs typeface="+mn-cs"/>
            </a:rPr>
            <a:t>Moyenne des notes de l’ensemble des matières du diplôme national du brevet (série générale et professionnelle).</a:t>
          </a:r>
          <a:endParaRPr lang="fr-FR" sz="1100" b="0" i="0" u="none" strike="noStrike" baseline="0" smtClean="0">
            <a:solidFill>
              <a:schemeClr val="dk1"/>
            </a:solidFill>
            <a:latin typeface="+mn-lt"/>
            <a:ea typeface="+mn-ea"/>
            <a:cs typeface="+mn-cs"/>
          </a:endParaRP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aux contrôles ponctuels - moyenne aux contrôles continus </a:t>
          </a:r>
          <a:r>
            <a:rPr lang="fr-FR" sz="1100" b="0" i="0" u="none" strike="noStrike" baseline="0" smtClean="0">
              <a:solidFill>
                <a:schemeClr val="dk1"/>
              </a:solidFill>
              <a:latin typeface="+mn-lt"/>
              <a:ea typeface="+mn-ea"/>
              <a:cs typeface="+mn-cs"/>
            </a:rPr>
            <a:t>: Ecart entre la moyenne </a:t>
          </a:r>
          <a:r>
            <a:rPr lang="fr-FR" sz="1100" b="0" i="0" baseline="0">
              <a:solidFill>
                <a:schemeClr val="dk1"/>
              </a:solidFill>
              <a:effectLst/>
              <a:latin typeface="+mn-lt"/>
              <a:ea typeface="+mn-ea"/>
              <a:cs typeface="+mn-cs"/>
            </a:rPr>
            <a:t>aux épreuves finales et la moyenne aux contrôles continus du diplôme national du brevet.</a:t>
          </a:r>
          <a:endParaRPr lang="fr-FR"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1</xdr:col>
      <xdr:colOff>1310344</xdr:colOff>
      <xdr:row>18</xdr:row>
      <xdr:rowOff>104775</xdr:rowOff>
    </xdr:to>
    <xdr:pic>
      <xdr:nvPicPr>
        <xdr:cNvPr id="3" name="Image 2"/>
        <xdr:cNvPicPr>
          <a:picLocks noChangeAspect="1"/>
        </xdr:cNvPicPr>
      </xdr:nvPicPr>
      <xdr:blipFill>
        <a:blip xmlns:r="http://schemas.openxmlformats.org/officeDocument/2006/relationships" r:embed="rId1"/>
        <a:stretch>
          <a:fillRect/>
        </a:stretch>
      </xdr:blipFill>
      <xdr:spPr>
        <a:xfrm>
          <a:off x="342900" y="228600"/>
          <a:ext cx="1281769" cy="942975"/>
        </a:xfrm>
        <a:prstGeom prst="rect">
          <a:avLst/>
        </a:prstGeom>
      </xdr:spPr>
    </xdr:pic>
    <xdr:clientData/>
  </xdr:twoCellAnchor>
  <xdr:twoCellAnchor>
    <xdr:from>
      <xdr:col>1</xdr:col>
      <xdr:colOff>1</xdr:colOff>
      <xdr:row>25</xdr:row>
      <xdr:rowOff>161924</xdr:rowOff>
    </xdr:from>
    <xdr:to>
      <xdr:col>8</xdr:col>
      <xdr:colOff>0</xdr:colOff>
      <xdr:row>38</xdr:row>
      <xdr:rowOff>161924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67</xdr:row>
      <xdr:rowOff>0</xdr:rowOff>
    </xdr:from>
    <xdr:to>
      <xdr:col>4</xdr:col>
      <xdr:colOff>0</xdr:colOff>
      <xdr:row>70</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67</xdr:row>
      <xdr:rowOff>0</xdr:rowOff>
    </xdr:from>
    <xdr:to>
      <xdr:col>8</xdr:col>
      <xdr:colOff>0</xdr:colOff>
      <xdr:row>70</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53</xdr:row>
      <xdr:rowOff>0</xdr:rowOff>
    </xdr:from>
    <xdr:to>
      <xdr:col>8</xdr:col>
      <xdr:colOff>0</xdr:colOff>
      <xdr:row>56</xdr:row>
      <xdr:rowOff>0</xdr:rowOff>
    </xdr:to>
    <xdr:graphicFrame macro="">
      <xdr:nvGraphicFramePr>
        <xdr:cNvPr id="10" name="Graphique 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53</xdr:row>
      <xdr:rowOff>0</xdr:rowOff>
    </xdr:from>
    <xdr:to>
      <xdr:col>4</xdr:col>
      <xdr:colOff>0</xdr:colOff>
      <xdr:row>56</xdr:row>
      <xdr:rowOff>0</xdr:rowOff>
    </xdr:to>
    <xdr:graphicFrame macro="">
      <xdr:nvGraphicFramePr>
        <xdr:cNvPr id="11" name="Graphique 10">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92</xdr:row>
      <xdr:rowOff>0</xdr:rowOff>
    </xdr:from>
    <xdr:to>
      <xdr:col>4</xdr:col>
      <xdr:colOff>0</xdr:colOff>
      <xdr:row>95</xdr:row>
      <xdr:rowOff>0</xdr:rowOff>
    </xdr:to>
    <xdr:graphicFrame macro="">
      <xdr:nvGraphicFramePr>
        <xdr:cNvPr id="12" name="Graphique 11">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92</xdr:row>
      <xdr:rowOff>0</xdr:rowOff>
    </xdr:from>
    <xdr:to>
      <xdr:col>8</xdr:col>
      <xdr:colOff>0</xdr:colOff>
      <xdr:row>95</xdr:row>
      <xdr:rowOff>0</xdr:rowOff>
    </xdr:to>
    <xdr:graphicFrame macro="">
      <xdr:nvGraphicFramePr>
        <xdr:cNvPr id="13" name="Graphique 12">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295275" y="14249399"/>
    <xdr:ext cx="6581775" cy="5004000"/>
    <xdr:graphicFrame macro="">
      <xdr:nvGraphicFramePr>
        <xdr:cNvPr id="14" name="Graphique 13">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0.00117</cdr:x>
      <cdr:y>0.84749</cdr:y>
    </cdr:from>
    <cdr:to>
      <cdr:x>0.65847</cdr:x>
      <cdr:y>0.95291</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240838"/>
          <a:ext cx="4326200" cy="527521"/>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I1" sqref="I1"/>
    </sheetView>
  </sheetViews>
  <sheetFormatPr baseColWidth="10" defaultRowHeight="12.75" x14ac:dyDescent="0.2"/>
  <sheetData/>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94"/>
  <sheetViews>
    <sheetView zoomScaleNormal="100" workbookViewId="0">
      <selection activeCell="B1" sqref="B1:H1"/>
    </sheetView>
  </sheetViews>
  <sheetFormatPr baseColWidth="10" defaultRowHeight="12.75" x14ac:dyDescent="0.2"/>
  <cols>
    <col min="1" max="1" width="4.7109375" style="151" customWidth="1"/>
    <col min="2" max="2" width="19.7109375" style="151" customWidth="1"/>
    <col min="3" max="3" width="11.42578125" style="151"/>
    <col min="4" max="4" width="13.42578125" style="151" customWidth="1"/>
    <col min="5" max="8" width="13.5703125" style="151" customWidth="1"/>
    <col min="9" max="16384" width="11.42578125" style="151"/>
  </cols>
  <sheetData>
    <row r="1" spans="2:17" ht="15.75" x14ac:dyDescent="0.25">
      <c r="B1" s="196" t="s">
        <v>3781</v>
      </c>
      <c r="C1" s="196"/>
      <c r="D1" s="196"/>
      <c r="E1" s="196"/>
      <c r="F1" s="196"/>
      <c r="G1" s="196"/>
      <c r="H1" s="196"/>
      <c r="J1" s="195" t="s">
        <v>3935</v>
      </c>
      <c r="K1" s="193"/>
      <c r="L1" s="193"/>
      <c r="M1" s="193"/>
      <c r="N1" s="193"/>
      <c r="O1" s="193"/>
      <c r="P1" s="193"/>
      <c r="Q1" s="194"/>
    </row>
    <row r="3" spans="2:17" ht="14.25" x14ac:dyDescent="0.2">
      <c r="B3" s="173" t="str">
        <f>VLOOKUP(B1,Base_clg!A2:B57,2,FALSE)</f>
        <v>9830004M</v>
      </c>
      <c r="E3" s="151" t="s">
        <v>3676</v>
      </c>
      <c r="F3" s="172" t="str">
        <f>VLOOKUP(B3,Base_clg!B2:D57,3,FALSE)</f>
        <v>Nouméa</v>
      </c>
      <c r="G3" s="166"/>
    </row>
    <row r="6" spans="2:17" ht="3" customHeight="1" x14ac:dyDescent="0.2"/>
    <row r="7" spans="2:17" ht="15.75" hidden="1" x14ac:dyDescent="0.2">
      <c r="B7" s="155" t="s">
        <v>3659</v>
      </c>
      <c r="C7" s="155"/>
      <c r="D7" s="155"/>
      <c r="E7" s="155"/>
      <c r="F7" s="155"/>
      <c r="G7" s="155"/>
    </row>
    <row r="8" spans="2:17" hidden="1" x14ac:dyDescent="0.2"/>
    <row r="9" spans="2:17" hidden="1" x14ac:dyDescent="0.2">
      <c r="B9" s="169" t="s">
        <v>3642</v>
      </c>
      <c r="C9" s="151" t="s">
        <v>3644</v>
      </c>
    </row>
    <row r="10" spans="2:17" hidden="1" x14ac:dyDescent="0.2">
      <c r="B10" s="169" t="s">
        <v>3643</v>
      </c>
      <c r="C10" s="151" t="s">
        <v>3646</v>
      </c>
    </row>
    <row r="11" spans="2:17" hidden="1" x14ac:dyDescent="0.2">
      <c r="B11" s="169" t="s">
        <v>3643</v>
      </c>
    </row>
    <row r="12" spans="2:17" hidden="1" x14ac:dyDescent="0.2">
      <c r="B12" s="170" t="s">
        <v>3639</v>
      </c>
      <c r="C12" s="151" t="s">
        <v>3645</v>
      </c>
    </row>
    <row r="13" spans="2:17" hidden="1" x14ac:dyDescent="0.2">
      <c r="B13" s="170" t="s">
        <v>3640</v>
      </c>
      <c r="C13" s="151" t="s">
        <v>3673</v>
      </c>
    </row>
    <row r="14" spans="2:17" hidden="1" x14ac:dyDescent="0.2">
      <c r="B14" s="170"/>
      <c r="C14" s="151" t="s">
        <v>3674</v>
      </c>
    </row>
    <row r="15" spans="2:17" hidden="1" x14ac:dyDescent="0.2">
      <c r="B15" s="170" t="s">
        <v>3641</v>
      </c>
      <c r="C15" s="151" t="s">
        <v>3647</v>
      </c>
    </row>
    <row r="16" spans="2:17" hidden="1" x14ac:dyDescent="0.2"/>
    <row r="17" spans="2:8" hidden="1" x14ac:dyDescent="0.2"/>
    <row r="21" spans="2:8" ht="15.75" x14ac:dyDescent="0.2">
      <c r="B21" s="160" t="s">
        <v>3648</v>
      </c>
    </row>
    <row r="22" spans="2:8" x14ac:dyDescent="0.2">
      <c r="E22" s="152">
        <v>2012</v>
      </c>
      <c r="F22" s="152">
        <v>2016</v>
      </c>
      <c r="G22" s="152">
        <v>2017</v>
      </c>
      <c r="H22" s="152">
        <v>2018</v>
      </c>
    </row>
    <row r="23" spans="2:8" x14ac:dyDescent="0.2">
      <c r="B23" s="151" t="s">
        <v>3649</v>
      </c>
      <c r="E23" s="174">
        <f>VLOOKUP(B3,Base_clg!B2:BY57,5,FALSE)</f>
        <v>648</v>
      </c>
      <c r="F23" s="174">
        <f>VLOOKUP(B3,Base_clg!B2:BY57,8,FALSE)</f>
        <v>622</v>
      </c>
      <c r="G23" s="174">
        <f>VLOOKUP(B3,Base_clg!B2:BY57,11,FALSE)</f>
        <v>635</v>
      </c>
      <c r="H23" s="174">
        <f>VLOOKUP(B3,Base_clg!B2:BY57,14,FALSE)</f>
        <v>640</v>
      </c>
    </row>
    <row r="24" spans="2:8" x14ac:dyDescent="0.2">
      <c r="B24" s="151" t="s">
        <v>3650</v>
      </c>
      <c r="E24" s="174" t="str">
        <f>VLOOKUP(B3,Base_clg!B2:BY57,6,FALSE)</f>
        <v>-</v>
      </c>
      <c r="F24" s="174" t="str">
        <f>VLOOKUP(B3,Base_clg!B2:BY57,9,FALSE)</f>
        <v>-</v>
      </c>
      <c r="G24" s="174" t="str">
        <f>VLOOKUP(B3,Base_clg!B2:BY57,12,FALSE)</f>
        <v>-</v>
      </c>
      <c r="H24" s="174" t="str">
        <f>VLOOKUP(B3,Base_clg!B2:BY57,15,FALSE)</f>
        <v>-</v>
      </c>
    </row>
    <row r="25" spans="2:8" x14ac:dyDescent="0.2">
      <c r="B25" s="151" t="s">
        <v>3651</v>
      </c>
      <c r="E25" s="174" t="str">
        <f>VLOOKUP(B3,Base_clg!B2:BY57,7,FALSE)</f>
        <v>-</v>
      </c>
      <c r="F25" s="174" t="str">
        <f>VLOOKUP(B3,Base_clg!B2:BY57,10,FALSE)</f>
        <v>-</v>
      </c>
      <c r="G25" s="174" t="str">
        <f>VLOOKUP(B3,Base_clg!B2:BY57,13,FALSE)</f>
        <v>-</v>
      </c>
      <c r="H25" s="174" t="str">
        <f>VLOOKUP(B3,Base_clg!B2:BY57,16,FALSE)</f>
        <v>-</v>
      </c>
    </row>
    <row r="42" spans="2:8" ht="15.75" x14ac:dyDescent="0.25">
      <c r="B42" s="156" t="s">
        <v>1</v>
      </c>
      <c r="C42" s="154"/>
      <c r="D42" s="154"/>
      <c r="E42" s="154"/>
      <c r="F42" s="154"/>
      <c r="G42" s="154"/>
    </row>
    <row r="43" spans="2:8" x14ac:dyDescent="0.2">
      <c r="F43" s="197" t="s">
        <v>3656</v>
      </c>
      <c r="G43" s="197"/>
      <c r="H43" s="197"/>
    </row>
    <row r="44" spans="2:8" x14ac:dyDescent="0.2">
      <c r="F44" s="152" t="s">
        <v>3657</v>
      </c>
      <c r="G44" s="153" t="str">
        <f>VLOOKUP(B3,Base_clg!B2:C57,2,FALSE)</f>
        <v>Public</v>
      </c>
      <c r="H44" s="189" t="s">
        <v>3932</v>
      </c>
    </row>
    <row r="45" spans="2:8" x14ac:dyDescent="0.2">
      <c r="B45" s="151" t="s">
        <v>3652</v>
      </c>
      <c r="F45" s="175">
        <f>VLOOKUP(B3,Base_clg!B2:BY57,17,FALSE)</f>
        <v>48.3</v>
      </c>
      <c r="G45" s="175">
        <f>VLOOKUP(B3,Base_clg!B2:BY57,18,FALSE)</f>
        <v>48.3</v>
      </c>
      <c r="H45" s="175">
        <f>VLOOKUP(B3,Base_clg!B2:BY57,19,FALSE)</f>
        <v>48.5</v>
      </c>
    </row>
    <row r="46" spans="2:8" x14ac:dyDescent="0.2">
      <c r="B46" s="151" t="s">
        <v>3653</v>
      </c>
      <c r="F46" s="175">
        <f>VLOOKUP(B3,Base_clg!B2:BY57,20,FALSE)</f>
        <v>22.2</v>
      </c>
      <c r="G46" s="175">
        <f>VLOOKUP(B3,Base_clg!B2:BY57,21,FALSE)</f>
        <v>46.2</v>
      </c>
      <c r="H46" s="175">
        <f>VLOOKUP(B3,Base_clg!B2:BY57,22,FALSE)</f>
        <v>47.2</v>
      </c>
    </row>
    <row r="47" spans="2:8" x14ac:dyDescent="0.2">
      <c r="B47" s="151" t="s">
        <v>3654</v>
      </c>
      <c r="F47" s="175">
        <f>VLOOKUP(B3,Base_clg!B2:BY57,23,FALSE)</f>
        <v>30.3</v>
      </c>
      <c r="G47" s="175">
        <f>VLOOKUP(B3,Base_clg!B2:BY57,24,FALSE)</f>
        <v>16.5</v>
      </c>
      <c r="H47" s="175">
        <f>VLOOKUP(B3,Base_clg!B2:BY57,25,FALSE)</f>
        <v>16.100000000000001</v>
      </c>
    </row>
    <row r="48" spans="2:8" x14ac:dyDescent="0.2">
      <c r="B48" s="151" t="s">
        <v>3933</v>
      </c>
      <c r="F48" s="175">
        <f>VLOOKUP(B3,Base_clg!B2:BY57,26,FALSE)</f>
        <v>112.6</v>
      </c>
      <c r="G48" s="175">
        <f>VLOOKUP(B3,Base_clg!B2:BY57,27,FALSE)</f>
        <v>94.7</v>
      </c>
      <c r="H48" s="175">
        <f>VLOOKUP(B3,Base_clg!B2:BY57,28,FALSE)</f>
        <v>92.8</v>
      </c>
    </row>
    <row r="49" spans="2:11" x14ac:dyDescent="0.2">
      <c r="B49" s="151" t="s">
        <v>3655</v>
      </c>
      <c r="F49" s="175">
        <f>VLOOKUP(B3,Base_clg!B2:BY57,29,FALSE)</f>
        <v>11.9</v>
      </c>
      <c r="G49" s="175">
        <f>VLOOKUP(B3,Base_clg!B2:BY57,30,FALSE)</f>
        <v>15.3</v>
      </c>
      <c r="H49" s="175">
        <f>VLOOKUP(B3,Base_clg!B2:BY57,31,FALSE)</f>
        <v>17</v>
      </c>
    </row>
    <row r="50" spans="2:11" x14ac:dyDescent="0.2">
      <c r="F50" s="191"/>
      <c r="G50" s="191"/>
      <c r="H50" s="191"/>
    </row>
    <row r="51" spans="2:11" x14ac:dyDescent="0.2">
      <c r="B51" s="192" t="s">
        <v>3934</v>
      </c>
      <c r="F51" s="191"/>
      <c r="G51" s="191"/>
      <c r="H51" s="191"/>
    </row>
    <row r="52" spans="2:11" ht="16.5" hidden="1" customHeight="1" x14ac:dyDescent="0.2">
      <c r="B52" s="163" t="s">
        <v>3928</v>
      </c>
      <c r="C52" s="164"/>
      <c r="D52" s="164"/>
      <c r="E52" s="164"/>
      <c r="F52" s="164"/>
      <c r="G52" s="164"/>
      <c r="H52" s="165" t="s">
        <v>13</v>
      </c>
    </row>
    <row r="53" spans="2:11" ht="19.5" hidden="1" customHeight="1" x14ac:dyDescent="0.2">
      <c r="B53" s="161" t="s">
        <v>3</v>
      </c>
      <c r="C53" s="204" t="s">
        <v>2</v>
      </c>
      <c r="D53" s="205"/>
      <c r="E53" s="202" t="s">
        <v>4</v>
      </c>
      <c r="F53" s="203"/>
      <c r="G53" s="200" t="s">
        <v>5</v>
      </c>
      <c r="H53" s="201"/>
    </row>
    <row r="54" spans="2:11" hidden="1" x14ac:dyDescent="0.2">
      <c r="I54" s="180">
        <v>-6.5</v>
      </c>
      <c r="J54" s="181">
        <f>VLOOKUP(B3,Base_clg!B61:E116,2,FALSE)</f>
        <v>6.0272727272727273</v>
      </c>
      <c r="K54" s="180">
        <v>6.5</v>
      </c>
    </row>
    <row r="55" spans="2:11" hidden="1" x14ac:dyDescent="0.2">
      <c r="I55" s="180">
        <v>0</v>
      </c>
      <c r="J55" s="180">
        <v>0</v>
      </c>
      <c r="K55" s="180">
        <v>0</v>
      </c>
    </row>
    <row r="58" spans="2:11" ht="15.75" x14ac:dyDescent="0.25">
      <c r="B58" s="156" t="s">
        <v>0</v>
      </c>
    </row>
    <row r="59" spans="2:11" x14ac:dyDescent="0.2">
      <c r="F59" s="197" t="s">
        <v>3656</v>
      </c>
      <c r="G59" s="197"/>
      <c r="H59" s="197"/>
    </row>
    <row r="60" spans="2:11" x14ac:dyDescent="0.2">
      <c r="F60" s="157" t="s">
        <v>3657</v>
      </c>
      <c r="G60" s="152" t="str">
        <f>VLOOKUP(B3,Base_clg!B2:C57,2,FALSE)</f>
        <v>Public</v>
      </c>
      <c r="H60" s="189" t="s">
        <v>3932</v>
      </c>
    </row>
    <row r="61" spans="2:11" x14ac:dyDescent="0.2">
      <c r="B61" s="151" t="s">
        <v>3660</v>
      </c>
      <c r="F61" s="198">
        <f>VLOOKUP(B3,Base_clg!B2:BY57,32,FALSE)</f>
        <v>1.17993631</v>
      </c>
      <c r="G61" s="198">
        <f>VLOOKUP(B3,Base_clg!B2:BY57,33,FALSE)</f>
        <v>1.3145469000000001</v>
      </c>
      <c r="H61" s="198">
        <f>VLOOKUP(B3,Base_clg!B2:BY57,34,FALSE)</f>
        <v>1.3581606602149261</v>
      </c>
    </row>
    <row r="62" spans="2:11" x14ac:dyDescent="0.2">
      <c r="B62" s="151" t="s">
        <v>3745</v>
      </c>
      <c r="F62" s="199"/>
      <c r="G62" s="199"/>
      <c r="H62" s="199"/>
    </row>
    <row r="63" spans="2:11" x14ac:dyDescent="0.2">
      <c r="B63" s="151" t="s">
        <v>3746</v>
      </c>
      <c r="F63" s="206">
        <f>VLOOKUP(B3,Base_clg!B2:BY57,35,FALSE)</f>
        <v>26.1666667</v>
      </c>
      <c r="G63" s="206">
        <f>VLOOKUP(B3,Base_clg!B2:BY57,36,FALSE)</f>
        <v>23.382899628252787</v>
      </c>
      <c r="H63" s="206">
        <f>VLOOKUP(B3,Base_clg!B2:BY57,37,FALSE)</f>
        <v>22.668909800000002</v>
      </c>
    </row>
    <row r="64" spans="2:11" x14ac:dyDescent="0.2">
      <c r="B64" s="151" t="s">
        <v>3747</v>
      </c>
      <c r="F64" s="206"/>
      <c r="G64" s="206"/>
      <c r="H64" s="206"/>
    </row>
    <row r="66" spans="2:11" ht="16.5" customHeight="1" x14ac:dyDescent="0.2">
      <c r="B66" s="163" t="s">
        <v>3929</v>
      </c>
      <c r="C66" s="164"/>
      <c r="D66" s="164"/>
      <c r="E66" s="164"/>
      <c r="F66" s="164"/>
      <c r="G66" s="164"/>
      <c r="H66" s="165" t="s">
        <v>11</v>
      </c>
    </row>
    <row r="67" spans="2:11" ht="19.5" customHeight="1" x14ac:dyDescent="0.2">
      <c r="B67" s="161" t="s">
        <v>3</v>
      </c>
      <c r="C67" s="204" t="s">
        <v>2</v>
      </c>
      <c r="D67" s="205"/>
      <c r="E67" s="202" t="s">
        <v>4</v>
      </c>
      <c r="F67" s="203"/>
      <c r="G67" s="200" t="s">
        <v>5</v>
      </c>
      <c r="H67" s="201"/>
    </row>
    <row r="68" spans="2:11" x14ac:dyDescent="0.2">
      <c r="I68" s="180">
        <v>-6.5</v>
      </c>
      <c r="J68" s="181">
        <f>VLOOKUP(B3,Base_clg!B61:E116,3,FALSE)</f>
        <v>-6.0272727272727264</v>
      </c>
      <c r="K68" s="180">
        <v>6.5</v>
      </c>
    </row>
    <row r="69" spans="2:11" x14ac:dyDescent="0.2">
      <c r="I69" s="180">
        <v>0</v>
      </c>
      <c r="J69" s="180">
        <v>0</v>
      </c>
      <c r="K69" s="180">
        <v>0</v>
      </c>
    </row>
    <row r="70" spans="2:11" x14ac:dyDescent="0.2">
      <c r="I70" s="173"/>
      <c r="J70" s="173"/>
      <c r="K70" s="173"/>
    </row>
    <row r="71" spans="2:11" ht="15.75" x14ac:dyDescent="0.25">
      <c r="B71" s="156" t="s">
        <v>3668</v>
      </c>
    </row>
    <row r="72" spans="2:11" x14ac:dyDescent="0.2">
      <c r="F72" s="197" t="s">
        <v>3936</v>
      </c>
      <c r="G72" s="197"/>
      <c r="H72" s="197"/>
    </row>
    <row r="73" spans="2:11" x14ac:dyDescent="0.2">
      <c r="F73" s="152" t="s">
        <v>3657</v>
      </c>
      <c r="G73" s="152" t="str">
        <f>VLOOKUP(B3,Base_clg!B2:C57,2,FALSE)</f>
        <v>Public</v>
      </c>
      <c r="H73" s="189" t="s">
        <v>3932</v>
      </c>
    </row>
    <row r="74" spans="2:11" x14ac:dyDescent="0.2">
      <c r="B74" s="151" t="s">
        <v>3669</v>
      </c>
      <c r="F74" s="158">
        <f>VLOOKUP(B3,Base_clg!B2:BY57,65,FALSE)</f>
        <v>48.888888888888886</v>
      </c>
      <c r="G74" s="158">
        <f>VLOOKUP(B3,Base_clg!B2:BY57,66,FALSE)</f>
        <v>40.200000000000003</v>
      </c>
      <c r="H74" s="158" t="str">
        <f>VLOOKUP(B3,Base_clg!B2:BY57,67,FALSE)</f>
        <v>-</v>
      </c>
    </row>
    <row r="75" spans="2:11" x14ac:dyDescent="0.2">
      <c r="B75" s="151" t="s">
        <v>3670</v>
      </c>
      <c r="F75" s="158">
        <f>VLOOKUP(B3,Base_clg!B2:BY57,68,FALSE)</f>
        <v>82.222222222222214</v>
      </c>
      <c r="G75" s="158">
        <f>VLOOKUP(B3,Base_clg!B2:BY57,69,FALSE)</f>
        <v>78.19</v>
      </c>
      <c r="H75" s="158">
        <f>VLOOKUP(B3,Base_clg!B2:BY57,70,FALSE)</f>
        <v>73.62</v>
      </c>
    </row>
    <row r="76" spans="2:11" x14ac:dyDescent="0.2">
      <c r="B76" s="151" t="s">
        <v>3671</v>
      </c>
      <c r="F76" s="158">
        <f>VLOOKUP(B3,Base_clg!B2:BY57,71,FALSE)</f>
        <v>4.822222222222222</v>
      </c>
      <c r="G76" s="158">
        <f>VLOOKUP(B3,Base_clg!B2:BY57,72,FALSE)</f>
        <v>3.5971039182282794</v>
      </c>
      <c r="H76" s="158" t="str">
        <f>VLOOKUP(B3,Base_clg!B2:BY57,73,FALSE)</f>
        <v>-</v>
      </c>
    </row>
    <row r="77" spans="2:11" x14ac:dyDescent="0.2">
      <c r="B77" s="151" t="s">
        <v>3672</v>
      </c>
      <c r="F77" s="158">
        <f>VLOOKUP(B3,Base_clg!B2:BY57,74,FALSE)</f>
        <v>45.955555555555556</v>
      </c>
      <c r="G77" s="158">
        <f>VLOOKUP(B3,Base_clg!B2:BY57,75,FALSE)</f>
        <v>41.655877342419082</v>
      </c>
      <c r="H77" s="158">
        <f>VLOOKUP(B3,Base_clg!B2:BY57,76,FALSE)</f>
        <v>42.307000000000002</v>
      </c>
    </row>
    <row r="78" spans="2:11" x14ac:dyDescent="0.2">
      <c r="I78" s="173"/>
      <c r="J78" s="173"/>
      <c r="K78" s="173"/>
    </row>
    <row r="79" spans="2:11" x14ac:dyDescent="0.2">
      <c r="I79" s="173"/>
      <c r="J79" s="173"/>
      <c r="K79" s="173"/>
    </row>
    <row r="80" spans="2:11" x14ac:dyDescent="0.2">
      <c r="I80" s="173"/>
      <c r="J80" s="173"/>
      <c r="K80" s="173"/>
    </row>
    <row r="81" spans="2:11" x14ac:dyDescent="0.2">
      <c r="I81" s="173"/>
      <c r="J81" s="173"/>
      <c r="K81" s="173"/>
    </row>
    <row r="82" spans="2:11" ht="15.75" x14ac:dyDescent="0.25">
      <c r="B82" s="156" t="s">
        <v>15</v>
      </c>
      <c r="I82" s="173"/>
      <c r="J82" s="173"/>
      <c r="K82" s="173"/>
    </row>
    <row r="83" spans="2:11" x14ac:dyDescent="0.2">
      <c r="F83" s="197" t="s">
        <v>3937</v>
      </c>
      <c r="G83" s="197"/>
      <c r="H83" s="197"/>
      <c r="I83" s="173"/>
      <c r="J83" s="173"/>
      <c r="K83" s="173"/>
    </row>
    <row r="84" spans="2:11" x14ac:dyDescent="0.2">
      <c r="F84" s="152" t="s">
        <v>3657</v>
      </c>
      <c r="G84" s="152" t="str">
        <f>VLOOKUP(B3,Base_clg!B2:C57,2,FALSE)</f>
        <v>Public</v>
      </c>
      <c r="H84" s="189" t="s">
        <v>3932</v>
      </c>
      <c r="I84" s="173"/>
      <c r="J84" s="173"/>
      <c r="K84" s="173"/>
    </row>
    <row r="85" spans="2:11" x14ac:dyDescent="0.2">
      <c r="B85" s="151" t="s">
        <v>3661</v>
      </c>
      <c r="F85" s="176">
        <f>VLOOKUP(B3,Base_clg!B2:BY57,38,FALSE)</f>
        <v>66.400000000000006</v>
      </c>
      <c r="G85" s="176">
        <f>VLOOKUP(B3,Base_clg!B2:BY57,39,FALSE)</f>
        <v>51.8</v>
      </c>
      <c r="H85" s="176">
        <f>VLOOKUP(B3,Base_clg!B2:BY57,40,FALSE)</f>
        <v>48.1</v>
      </c>
      <c r="I85" s="173"/>
      <c r="J85" s="173"/>
      <c r="K85" s="173"/>
    </row>
    <row r="86" spans="2:11" x14ac:dyDescent="0.2">
      <c r="B86" s="151" t="s">
        <v>3662</v>
      </c>
      <c r="F86" s="176">
        <f>VLOOKUP(B3,Base_clg!B2:BY57,41,FALSE)</f>
        <v>19.3</v>
      </c>
      <c r="G86" s="176">
        <f>VLOOKUP(B3,Base_clg!B2:BY57,42,FALSE)</f>
        <v>26.7</v>
      </c>
      <c r="H86" s="176">
        <f>VLOOKUP(B3,Base_clg!B2:BY57,43,FALSE)</f>
        <v>28.2</v>
      </c>
      <c r="I86" s="173"/>
      <c r="J86" s="173"/>
      <c r="K86" s="173"/>
    </row>
    <row r="87" spans="2:11" x14ac:dyDescent="0.2">
      <c r="B87" s="151" t="s">
        <v>3663</v>
      </c>
      <c r="F87" s="176">
        <f>VLOOKUP(B3,Base_clg!B2:BY57,44,FALSE)</f>
        <v>7.9</v>
      </c>
      <c r="G87" s="176">
        <f>VLOOKUP(B3,Base_clg!B2:BY57,45,FALSE)</f>
        <v>13.4</v>
      </c>
      <c r="H87" s="176">
        <f>VLOOKUP(B3,Base_clg!B2:BY57,46,FALSE)</f>
        <v>15.7</v>
      </c>
      <c r="I87" s="173"/>
      <c r="J87" s="173"/>
      <c r="K87" s="173"/>
    </row>
    <row r="88" spans="2:11" x14ac:dyDescent="0.2">
      <c r="B88" s="151" t="s">
        <v>3664</v>
      </c>
      <c r="F88" s="176">
        <f>VLOOKUP(B3,Base_clg!B2:BY57,47,FALSE)</f>
        <v>64.2</v>
      </c>
      <c r="G88" s="176">
        <f>VLOOKUP(B3,Base_clg!B2:BY57,48,FALSE)</f>
        <v>71.599999999999994</v>
      </c>
      <c r="H88" s="176">
        <f>VLOOKUP(B3,Base_clg!B2:BY57,49,FALSE)</f>
        <v>69.900000000000006</v>
      </c>
      <c r="I88" s="173"/>
      <c r="J88" s="173"/>
      <c r="K88" s="173"/>
    </row>
    <row r="89" spans="2:11" x14ac:dyDescent="0.2">
      <c r="B89" s="151" t="s">
        <v>3665</v>
      </c>
      <c r="F89" s="176">
        <f>VLOOKUP(B3,Base_clg!B2:BY57,50,FALSE)</f>
        <v>2.1</v>
      </c>
      <c r="G89" s="176">
        <f>VLOOKUP(B3,Base_clg!B2:BY57,51,FALSE)</f>
        <v>1.3</v>
      </c>
      <c r="H89" s="176">
        <f>VLOOKUP(B3,Base_clg!B2:BY57,52,FALSE)</f>
        <v>1.6</v>
      </c>
      <c r="I89" s="173"/>
      <c r="J89" s="173"/>
      <c r="K89" s="173"/>
    </row>
    <row r="90" spans="2:11" x14ac:dyDescent="0.2">
      <c r="I90" s="173"/>
      <c r="J90" s="173"/>
      <c r="K90" s="173"/>
    </row>
    <row r="91" spans="2:11" hidden="1" x14ac:dyDescent="0.2">
      <c r="B91" s="163" t="s">
        <v>3930</v>
      </c>
      <c r="C91" s="164"/>
      <c r="D91" s="164"/>
      <c r="E91" s="164"/>
      <c r="F91" s="164"/>
      <c r="G91" s="164"/>
      <c r="H91" s="165" t="s">
        <v>3927</v>
      </c>
      <c r="I91" s="173"/>
      <c r="J91" s="173"/>
      <c r="K91" s="173"/>
    </row>
    <row r="92" spans="2:11" ht="18" hidden="1" x14ac:dyDescent="0.2">
      <c r="B92" s="161" t="s">
        <v>3</v>
      </c>
      <c r="C92" s="204" t="s">
        <v>2</v>
      </c>
      <c r="D92" s="205"/>
      <c r="E92" s="202" t="s">
        <v>4</v>
      </c>
      <c r="F92" s="203"/>
      <c r="G92" s="200" t="s">
        <v>5</v>
      </c>
      <c r="H92" s="201"/>
      <c r="I92" s="173"/>
      <c r="J92" s="173"/>
      <c r="K92" s="173"/>
    </row>
    <row r="93" spans="2:11" hidden="1" x14ac:dyDescent="0.2">
      <c r="I93" s="180">
        <v>-6.5</v>
      </c>
      <c r="J93" s="181">
        <f>VLOOKUP(B3,Base_clg!B$61:E$116,4,FALSE)</f>
        <v>0.35454545454545539</v>
      </c>
      <c r="K93" s="180">
        <v>6.5</v>
      </c>
    </row>
    <row r="94" spans="2:11" hidden="1" x14ac:dyDescent="0.2">
      <c r="I94" s="180">
        <v>0</v>
      </c>
      <c r="J94" s="180">
        <v>0</v>
      </c>
      <c r="K94" s="180">
        <v>0</v>
      </c>
    </row>
    <row r="98" spans="2:8" ht="15.75" x14ac:dyDescent="0.25">
      <c r="B98" s="156" t="s">
        <v>76</v>
      </c>
    </row>
    <row r="99" spans="2:8" x14ac:dyDescent="0.2">
      <c r="F99" s="197" t="s">
        <v>3656</v>
      </c>
      <c r="G99" s="197"/>
      <c r="H99" s="197"/>
    </row>
    <row r="100" spans="2:8" x14ac:dyDescent="0.2">
      <c r="F100" s="152" t="s">
        <v>3657</v>
      </c>
      <c r="G100" s="152" t="str">
        <f>VLOOKUP(B3,Base_clg!B2:C57,2,FALSE)</f>
        <v>Public</v>
      </c>
      <c r="H100" s="152" t="s">
        <v>3932</v>
      </c>
    </row>
    <row r="101" spans="2:8" x14ac:dyDescent="0.2">
      <c r="B101" s="151" t="s">
        <v>3666</v>
      </c>
      <c r="F101" s="176">
        <f>VLOOKUP(B3,Base_clg!B2:BY57,53,FALSE)</f>
        <v>89.3</v>
      </c>
      <c r="G101" s="176">
        <f>VLOOKUP(B3,Base_clg!B2:BY57,54,FALSE)</f>
        <v>79</v>
      </c>
      <c r="H101" s="176">
        <f>VLOOKUP(B3,Base_clg!B2:BY57,55,FALSE)</f>
        <v>79.099999999999994</v>
      </c>
    </row>
    <row r="102" spans="2:8" x14ac:dyDescent="0.2">
      <c r="B102" s="151" t="s">
        <v>3938</v>
      </c>
      <c r="F102" s="158">
        <f>VLOOKUP(B3,Base_clg!B2:BY57,56,FALSE)</f>
        <v>11.811298701298687</v>
      </c>
      <c r="G102" s="158">
        <f>VLOOKUP(B3,Base_clg!B2:BY57,57,FALSE)</f>
        <v>10.227447418738162</v>
      </c>
      <c r="H102" s="158">
        <f>VLOOKUP(B3,Base_clg!B2:BY57,58,FALSE)</f>
        <v>10.085204496532077</v>
      </c>
    </row>
    <row r="103" spans="2:8" x14ac:dyDescent="0.2">
      <c r="B103" s="151" t="s">
        <v>3667</v>
      </c>
      <c r="F103" s="158">
        <f>VLOOKUP(B3,Base_clg!B2:BY57,59,FALSE)</f>
        <v>13.382792207792207</v>
      </c>
      <c r="G103" s="158">
        <f>VLOOKUP(B3,Base_clg!B2:BY57,60,FALSE)</f>
        <v>12.576118546845141</v>
      </c>
      <c r="H103" s="158">
        <f>VLOOKUP(B3,Base_clg!B2:BY57,61,FALSE)</f>
        <v>12.500545324085133</v>
      </c>
    </row>
    <row r="104" spans="2:8" x14ac:dyDescent="0.2">
      <c r="B104" s="151" t="s">
        <v>3939</v>
      </c>
      <c r="F104" s="158">
        <f>F102-F103</f>
        <v>-1.5714935064935194</v>
      </c>
      <c r="G104" s="158">
        <f t="shared" ref="G104:H104" si="0">G102-G103</f>
        <v>-2.3486711281069788</v>
      </c>
      <c r="H104" s="158">
        <f t="shared" si="0"/>
        <v>-2.4153408275530559</v>
      </c>
    </row>
    <row r="109" spans="2:8" ht="15.75" x14ac:dyDescent="0.2">
      <c r="B109" s="159" t="s">
        <v>73</v>
      </c>
    </row>
    <row r="113" spans="10:23" x14ac:dyDescent="0.2">
      <c r="J113" s="184" t="s">
        <v>3931</v>
      </c>
      <c r="K113" s="184"/>
      <c r="L113" s="184"/>
      <c r="M113" s="184"/>
      <c r="N113" s="184"/>
      <c r="O113" s="184"/>
      <c r="P113" s="184"/>
      <c r="Q113" s="184"/>
      <c r="R113" s="184"/>
      <c r="S113" s="184"/>
      <c r="T113" s="184"/>
      <c r="U113" s="184"/>
      <c r="V113" s="184"/>
      <c r="W113" s="184"/>
    </row>
    <row r="114" spans="10:23" ht="51" x14ac:dyDescent="0.2">
      <c r="J114" s="185" t="s">
        <v>73</v>
      </c>
      <c r="K114" s="186" t="s">
        <v>3677</v>
      </c>
      <c r="L114" s="186" t="s">
        <v>3688</v>
      </c>
      <c r="M114" s="186" t="s">
        <v>3678</v>
      </c>
      <c r="N114" s="186" t="s">
        <v>3687</v>
      </c>
      <c r="O114" s="187" t="s">
        <v>3686</v>
      </c>
      <c r="P114" s="187" t="s">
        <v>3679</v>
      </c>
      <c r="Q114" s="186" t="s">
        <v>3680</v>
      </c>
      <c r="R114" s="186" t="s">
        <v>3780</v>
      </c>
      <c r="S114" s="186" t="s">
        <v>3685</v>
      </c>
      <c r="T114" s="186" t="s">
        <v>3681</v>
      </c>
      <c r="U114" s="186" t="s">
        <v>3682</v>
      </c>
      <c r="V114" s="186" t="s">
        <v>3683</v>
      </c>
      <c r="W114" s="186" t="s">
        <v>3684</v>
      </c>
    </row>
    <row r="115" spans="10:23" x14ac:dyDescent="0.2">
      <c r="J115" s="184"/>
      <c r="K115" s="188"/>
      <c r="L115" s="188"/>
      <c r="M115" s="188"/>
      <c r="N115" s="188"/>
      <c r="O115" s="188"/>
      <c r="P115" s="188"/>
      <c r="Q115" s="188"/>
      <c r="R115" s="188"/>
      <c r="S115" s="188"/>
      <c r="T115" s="188"/>
      <c r="U115" s="188"/>
      <c r="V115" s="188"/>
      <c r="W115" s="188"/>
    </row>
    <row r="116" spans="10:23" x14ac:dyDescent="0.2">
      <c r="J116" s="184" t="s">
        <v>3657</v>
      </c>
      <c r="K116" s="188">
        <f>VLOOKUP(B3,Base_clg!B61:P116,5,FALSE)</f>
        <v>-7.0175438596492223E-2</v>
      </c>
      <c r="L116" s="188">
        <f>VLOOKUP(B3,Base_clg!B61:P116,6,FALSE)</f>
        <v>2.95159386068477</v>
      </c>
      <c r="M116" s="188">
        <f>VLOOKUP(B3,Base_clg!B61:P116,7,FALSE)</f>
        <v>3.1625835189309579</v>
      </c>
      <c r="N116" s="188">
        <f>VLOOKUP(B3,Base_clg!B61:P116,8,FALSE)</f>
        <v>0.95684803001876173</v>
      </c>
      <c r="O116" s="188">
        <f>VLOOKUP(B3,Base_clg!B61:P116,9,FALSE)</f>
        <v>-2.4617643755459726</v>
      </c>
      <c r="P116" s="188">
        <f>VLOOKUP(B3,Base_clg!B61:P116,10,FALSE)</f>
        <v>-1.5195319694443759</v>
      </c>
      <c r="Q116" s="188">
        <f>VLOOKUP(B3,Base_clg!B61:P116,11,FALSE)</f>
        <v>2.0584926884139492</v>
      </c>
      <c r="R116" s="188">
        <f>VLOOKUP(B3,Base_clg!B61:P116,12,FALSE)</f>
        <v>1.4060031595576616</v>
      </c>
      <c r="S116" s="188">
        <f>VLOOKUP(B3,Base_clg!B61:P116,13,FALSE)</f>
        <v>-0.42016806722689076</v>
      </c>
      <c r="T116" s="188">
        <f>VLOOKUP(B3,Base_clg!B61:P116,14,FALSE)</f>
        <v>1.5022091310751107</v>
      </c>
      <c r="U116" s="188">
        <f>VLOOKUP(B3,Base_clg!B61:P116,15,FALSE)</f>
        <v>1.8484665861639797</v>
      </c>
      <c r="V116" s="188"/>
      <c r="W116" s="188"/>
    </row>
    <row r="117" spans="10:23" x14ac:dyDescent="0.2">
      <c r="J117" s="184" t="s">
        <v>3932</v>
      </c>
      <c r="K117" s="184">
        <v>0</v>
      </c>
      <c r="L117" s="184">
        <v>0</v>
      </c>
      <c r="M117" s="184">
        <v>0</v>
      </c>
      <c r="N117" s="184">
        <v>0</v>
      </c>
      <c r="O117" s="184">
        <v>0</v>
      </c>
      <c r="P117" s="184">
        <v>0</v>
      </c>
      <c r="Q117" s="184">
        <v>0</v>
      </c>
      <c r="R117" s="184">
        <v>0</v>
      </c>
      <c r="S117" s="184">
        <v>0</v>
      </c>
      <c r="T117" s="184">
        <v>0</v>
      </c>
      <c r="U117" s="184">
        <v>0</v>
      </c>
      <c r="V117" s="188"/>
      <c r="W117" s="188"/>
    </row>
    <row r="125" spans="10:23" x14ac:dyDescent="0.2">
      <c r="K125" s="162"/>
      <c r="L125" s="162"/>
      <c r="M125" s="162"/>
      <c r="N125" s="162"/>
      <c r="O125" s="162"/>
      <c r="P125" s="162"/>
      <c r="Q125" s="162"/>
      <c r="R125" s="162"/>
      <c r="S125" s="162"/>
      <c r="T125" s="162"/>
      <c r="U125" s="162"/>
    </row>
    <row r="126" spans="10:23" x14ac:dyDescent="0.2">
      <c r="K126" s="162"/>
      <c r="L126" s="162"/>
      <c r="M126" s="162"/>
      <c r="N126" s="162"/>
      <c r="O126" s="162"/>
      <c r="P126" s="162"/>
      <c r="Q126" s="162"/>
      <c r="R126" s="162"/>
      <c r="S126" s="162"/>
      <c r="T126" s="162"/>
      <c r="U126" s="162"/>
    </row>
    <row r="127" spans="10:23" x14ac:dyDescent="0.2">
      <c r="K127" s="162"/>
      <c r="L127" s="162"/>
      <c r="M127" s="162"/>
      <c r="N127" s="162"/>
      <c r="O127" s="162"/>
      <c r="P127" s="162"/>
      <c r="Q127" s="162"/>
      <c r="R127" s="162"/>
      <c r="S127" s="162"/>
      <c r="T127" s="162"/>
      <c r="U127" s="162"/>
    </row>
    <row r="128" spans="10:23" x14ac:dyDescent="0.2">
      <c r="K128" s="162"/>
      <c r="L128" s="162"/>
      <c r="M128" s="162"/>
      <c r="N128" s="162"/>
      <c r="O128" s="162"/>
      <c r="P128" s="162"/>
      <c r="Q128" s="162"/>
      <c r="R128" s="162"/>
      <c r="S128" s="162"/>
      <c r="T128" s="162"/>
      <c r="U128" s="162"/>
    </row>
    <row r="129" spans="11:21" x14ac:dyDescent="0.2">
      <c r="K129" s="162"/>
      <c r="L129" s="162"/>
      <c r="M129" s="162"/>
      <c r="N129" s="162"/>
      <c r="O129" s="162"/>
      <c r="P129" s="162"/>
      <c r="Q129" s="162"/>
      <c r="R129" s="162"/>
      <c r="S129" s="162"/>
      <c r="T129" s="162"/>
      <c r="U129" s="162"/>
    </row>
    <row r="130" spans="11:21" x14ac:dyDescent="0.2">
      <c r="K130" s="162"/>
      <c r="L130" s="162"/>
      <c r="M130" s="162"/>
      <c r="N130" s="162"/>
      <c r="O130" s="162"/>
      <c r="P130" s="162"/>
      <c r="Q130" s="162"/>
      <c r="R130" s="162"/>
      <c r="S130" s="162"/>
      <c r="T130" s="162"/>
      <c r="U130" s="162"/>
    </row>
    <row r="131" spans="11:21" x14ac:dyDescent="0.2">
      <c r="K131" s="162"/>
      <c r="L131" s="162"/>
      <c r="M131" s="162"/>
      <c r="N131" s="162"/>
      <c r="O131" s="162"/>
      <c r="P131" s="162"/>
      <c r="Q131" s="162"/>
      <c r="R131" s="162"/>
      <c r="S131" s="162"/>
      <c r="T131" s="162"/>
      <c r="U131" s="162"/>
    </row>
    <row r="132" spans="11:21" x14ac:dyDescent="0.2">
      <c r="K132" s="162"/>
      <c r="L132" s="162"/>
      <c r="M132" s="162"/>
      <c r="N132" s="162"/>
      <c r="O132" s="162"/>
      <c r="P132" s="162"/>
      <c r="Q132" s="162"/>
      <c r="R132" s="162"/>
      <c r="S132" s="162"/>
      <c r="T132" s="162"/>
      <c r="U132" s="162"/>
    </row>
    <row r="133" spans="11:21" x14ac:dyDescent="0.2">
      <c r="K133" s="162"/>
      <c r="L133" s="162"/>
      <c r="M133" s="162"/>
      <c r="N133" s="162"/>
      <c r="O133" s="162"/>
      <c r="P133" s="162"/>
      <c r="Q133" s="162"/>
      <c r="R133" s="162"/>
      <c r="S133" s="162"/>
      <c r="T133" s="162"/>
      <c r="U133" s="162"/>
    </row>
    <row r="134" spans="11:21" x14ac:dyDescent="0.2">
      <c r="K134" s="162"/>
      <c r="L134" s="162"/>
      <c r="M134" s="162"/>
      <c r="N134" s="162"/>
      <c r="O134" s="162"/>
      <c r="P134" s="162"/>
      <c r="Q134" s="162"/>
      <c r="R134" s="162"/>
      <c r="S134" s="162"/>
      <c r="T134" s="162"/>
      <c r="U134" s="162"/>
    </row>
    <row r="135" spans="11:21" x14ac:dyDescent="0.2">
      <c r="K135" s="162"/>
      <c r="L135" s="162"/>
      <c r="M135" s="162"/>
      <c r="N135" s="162"/>
      <c r="O135" s="162"/>
      <c r="P135" s="162"/>
      <c r="Q135" s="162"/>
      <c r="R135" s="162"/>
      <c r="S135" s="162"/>
      <c r="T135" s="162"/>
      <c r="U135" s="162"/>
    </row>
    <row r="136" spans="11:21" x14ac:dyDescent="0.2">
      <c r="K136" s="162"/>
      <c r="L136" s="162"/>
      <c r="M136" s="162"/>
      <c r="N136" s="162"/>
      <c r="O136" s="162"/>
      <c r="P136" s="162"/>
      <c r="Q136" s="162"/>
      <c r="R136" s="162"/>
      <c r="S136" s="162"/>
      <c r="T136" s="162"/>
      <c r="U136" s="162"/>
    </row>
    <row r="137" spans="11:21" x14ac:dyDescent="0.2">
      <c r="K137" s="162"/>
      <c r="L137" s="162"/>
      <c r="M137" s="162"/>
      <c r="N137" s="162"/>
      <c r="O137" s="162"/>
      <c r="P137" s="162"/>
      <c r="Q137" s="162"/>
      <c r="R137" s="162"/>
      <c r="S137" s="162"/>
      <c r="T137" s="162"/>
      <c r="U137" s="162"/>
    </row>
    <row r="138" spans="11:21" x14ac:dyDescent="0.2">
      <c r="K138" s="162"/>
      <c r="L138" s="162"/>
      <c r="M138" s="162"/>
      <c r="N138" s="162"/>
      <c r="O138" s="162"/>
      <c r="P138" s="162"/>
      <c r="Q138" s="162"/>
      <c r="R138" s="162"/>
      <c r="S138" s="162"/>
      <c r="T138" s="162"/>
      <c r="U138" s="162"/>
    </row>
    <row r="139" spans="11:21" x14ac:dyDescent="0.2">
      <c r="K139" s="162"/>
      <c r="L139" s="162"/>
      <c r="M139" s="162"/>
      <c r="N139" s="162"/>
      <c r="O139" s="162"/>
      <c r="P139" s="162"/>
      <c r="Q139" s="162"/>
      <c r="R139" s="162"/>
      <c r="S139" s="162"/>
      <c r="T139" s="162"/>
      <c r="U139" s="162"/>
    </row>
    <row r="140" spans="11:21" x14ac:dyDescent="0.2">
      <c r="K140" s="162"/>
      <c r="L140" s="162"/>
      <c r="M140" s="162"/>
      <c r="N140" s="162"/>
      <c r="O140" s="162"/>
      <c r="P140" s="162"/>
      <c r="Q140" s="162"/>
      <c r="R140" s="162"/>
      <c r="S140" s="162"/>
      <c r="T140" s="162"/>
      <c r="U140" s="162"/>
    </row>
    <row r="141" spans="11:21" x14ac:dyDescent="0.2">
      <c r="K141" s="162"/>
      <c r="L141" s="162"/>
      <c r="M141" s="162"/>
      <c r="N141" s="162"/>
      <c r="O141" s="162"/>
      <c r="P141" s="162"/>
      <c r="Q141" s="162"/>
      <c r="R141" s="162"/>
      <c r="S141" s="162"/>
      <c r="T141" s="162"/>
      <c r="U141" s="162"/>
    </row>
    <row r="142" spans="11:21" x14ac:dyDescent="0.2">
      <c r="K142" s="162"/>
      <c r="L142" s="162"/>
      <c r="M142" s="162"/>
      <c r="N142" s="162"/>
      <c r="O142" s="162"/>
      <c r="P142" s="162"/>
      <c r="Q142" s="162"/>
      <c r="R142" s="162"/>
      <c r="S142" s="162"/>
      <c r="T142" s="162"/>
      <c r="U142" s="162"/>
    </row>
    <row r="143" spans="11:21" x14ac:dyDescent="0.2">
      <c r="K143" s="162"/>
      <c r="L143" s="162"/>
      <c r="M143" s="162"/>
      <c r="N143" s="162"/>
      <c r="O143" s="162"/>
      <c r="P143" s="162"/>
      <c r="Q143" s="162"/>
      <c r="R143" s="162"/>
      <c r="S143" s="162"/>
      <c r="T143" s="162"/>
      <c r="U143" s="162"/>
    </row>
    <row r="144" spans="11:21" x14ac:dyDescent="0.2">
      <c r="K144" s="162"/>
      <c r="L144" s="162"/>
      <c r="M144" s="162"/>
      <c r="N144" s="162"/>
      <c r="O144" s="162"/>
      <c r="P144" s="162"/>
      <c r="Q144" s="162"/>
      <c r="R144" s="162"/>
      <c r="S144" s="162"/>
      <c r="T144" s="162"/>
      <c r="U144" s="162"/>
    </row>
    <row r="145" spans="11:21" x14ac:dyDescent="0.2">
      <c r="K145" s="162"/>
      <c r="L145" s="162"/>
      <c r="M145" s="162"/>
      <c r="N145" s="162"/>
      <c r="O145" s="162"/>
      <c r="P145" s="162"/>
      <c r="Q145" s="162"/>
      <c r="R145" s="162"/>
      <c r="S145" s="162"/>
      <c r="T145" s="162"/>
      <c r="U145" s="162"/>
    </row>
    <row r="146" spans="11:21" x14ac:dyDescent="0.2">
      <c r="K146" s="162"/>
      <c r="L146" s="162"/>
      <c r="M146" s="162"/>
      <c r="N146" s="162"/>
      <c r="O146" s="162"/>
      <c r="P146" s="162"/>
      <c r="Q146" s="162"/>
      <c r="R146" s="162"/>
      <c r="S146" s="162"/>
      <c r="T146" s="162"/>
      <c r="U146" s="162"/>
    </row>
    <row r="147" spans="11:21" x14ac:dyDescent="0.2">
      <c r="K147" s="162"/>
      <c r="L147" s="162"/>
      <c r="M147" s="162"/>
      <c r="N147" s="162"/>
      <c r="O147" s="162"/>
      <c r="P147" s="162"/>
      <c r="Q147" s="162"/>
      <c r="R147" s="162"/>
      <c r="S147" s="162"/>
      <c r="T147" s="162"/>
      <c r="U147" s="162"/>
    </row>
    <row r="148" spans="11:21" x14ac:dyDescent="0.2">
      <c r="K148" s="162"/>
      <c r="L148" s="162"/>
      <c r="M148" s="162"/>
      <c r="N148" s="162"/>
      <c r="O148" s="162"/>
      <c r="P148" s="162"/>
      <c r="Q148" s="162"/>
      <c r="R148" s="162"/>
      <c r="S148" s="162"/>
      <c r="T148" s="162"/>
      <c r="U148" s="162"/>
    </row>
    <row r="149" spans="11:21" x14ac:dyDescent="0.2">
      <c r="K149" s="162"/>
      <c r="L149" s="162"/>
      <c r="M149" s="162"/>
      <c r="N149" s="162"/>
      <c r="O149" s="162"/>
      <c r="P149" s="162"/>
      <c r="Q149" s="162"/>
      <c r="R149" s="162"/>
      <c r="S149" s="162"/>
      <c r="T149" s="162"/>
      <c r="U149" s="162"/>
    </row>
    <row r="150" spans="11:21" x14ac:dyDescent="0.2">
      <c r="K150" s="162"/>
      <c r="L150" s="162"/>
      <c r="M150" s="162"/>
      <c r="N150" s="162"/>
      <c r="O150" s="162"/>
      <c r="P150" s="162"/>
      <c r="Q150" s="162"/>
      <c r="R150" s="162"/>
      <c r="S150" s="162"/>
      <c r="T150" s="162"/>
      <c r="U150" s="162"/>
    </row>
    <row r="151" spans="11:21" x14ac:dyDescent="0.2">
      <c r="K151" s="162"/>
      <c r="L151" s="162"/>
      <c r="M151" s="162"/>
      <c r="N151" s="162"/>
      <c r="O151" s="162"/>
      <c r="P151" s="162"/>
      <c r="Q151" s="162"/>
      <c r="R151" s="162"/>
      <c r="S151" s="162"/>
      <c r="T151" s="162"/>
      <c r="U151" s="162"/>
    </row>
    <row r="152" spans="11:21" x14ac:dyDescent="0.2">
      <c r="K152" s="162"/>
      <c r="L152" s="162"/>
      <c r="M152" s="162"/>
      <c r="N152" s="162"/>
      <c r="O152" s="162"/>
      <c r="P152" s="162"/>
      <c r="Q152" s="162"/>
      <c r="R152" s="162"/>
      <c r="S152" s="162"/>
      <c r="T152" s="162"/>
      <c r="U152" s="162"/>
    </row>
    <row r="153" spans="11:21" x14ac:dyDescent="0.2">
      <c r="K153" s="162"/>
      <c r="L153" s="162"/>
      <c r="M153" s="162"/>
      <c r="N153" s="162"/>
      <c r="O153" s="162"/>
      <c r="P153" s="162"/>
      <c r="Q153" s="162"/>
      <c r="R153" s="162"/>
      <c r="S153" s="162"/>
      <c r="T153" s="162"/>
      <c r="U153" s="162"/>
    </row>
    <row r="154" spans="11:21" x14ac:dyDescent="0.2">
      <c r="K154" s="162"/>
      <c r="L154" s="162"/>
      <c r="M154" s="162"/>
      <c r="N154" s="162"/>
      <c r="O154" s="162"/>
      <c r="P154" s="162"/>
      <c r="Q154" s="162"/>
      <c r="R154" s="162"/>
      <c r="S154" s="162"/>
      <c r="T154" s="162"/>
      <c r="U154" s="162"/>
    </row>
    <row r="155" spans="11:21" x14ac:dyDescent="0.2">
      <c r="K155" s="162"/>
      <c r="L155" s="162"/>
      <c r="M155" s="162"/>
      <c r="N155" s="162"/>
      <c r="O155" s="162"/>
      <c r="P155" s="162"/>
      <c r="Q155" s="162"/>
      <c r="R155" s="162"/>
      <c r="S155" s="162"/>
      <c r="T155" s="162"/>
      <c r="U155" s="162"/>
    </row>
    <row r="156" spans="11:21" x14ac:dyDescent="0.2">
      <c r="K156" s="162"/>
      <c r="L156" s="162"/>
      <c r="M156" s="162"/>
      <c r="N156" s="162"/>
      <c r="O156" s="162"/>
      <c r="P156" s="162"/>
      <c r="Q156" s="162"/>
      <c r="R156" s="162"/>
      <c r="S156" s="162"/>
      <c r="T156" s="162"/>
      <c r="U156" s="162"/>
    </row>
    <row r="157" spans="11:21" x14ac:dyDescent="0.2">
      <c r="K157" s="162"/>
      <c r="L157" s="162"/>
      <c r="M157" s="162"/>
      <c r="N157" s="162"/>
      <c r="O157" s="162"/>
      <c r="P157" s="162"/>
      <c r="Q157" s="162"/>
      <c r="R157" s="162"/>
      <c r="S157" s="162"/>
      <c r="T157" s="162"/>
      <c r="U157" s="162"/>
    </row>
    <row r="158" spans="11:21" x14ac:dyDescent="0.2">
      <c r="K158" s="162"/>
      <c r="L158" s="162"/>
      <c r="M158" s="162"/>
      <c r="N158" s="162"/>
      <c r="O158" s="162"/>
      <c r="P158" s="162"/>
      <c r="Q158" s="162"/>
      <c r="R158" s="162"/>
      <c r="S158" s="162"/>
      <c r="T158" s="162"/>
      <c r="U158" s="162"/>
    </row>
    <row r="159" spans="11:21" x14ac:dyDescent="0.2">
      <c r="K159" s="162"/>
      <c r="L159" s="162"/>
      <c r="M159" s="162"/>
      <c r="N159" s="162"/>
      <c r="O159" s="162"/>
      <c r="P159" s="162"/>
      <c r="Q159" s="162"/>
      <c r="R159" s="162"/>
      <c r="S159" s="162"/>
      <c r="T159" s="162"/>
      <c r="U159" s="162"/>
    </row>
    <row r="160" spans="11:21" x14ac:dyDescent="0.2">
      <c r="K160" s="162"/>
      <c r="L160" s="162"/>
      <c r="M160" s="162"/>
      <c r="N160" s="162"/>
      <c r="O160" s="162"/>
      <c r="P160" s="162"/>
      <c r="Q160" s="162"/>
      <c r="R160" s="162"/>
      <c r="S160" s="162"/>
      <c r="T160" s="162"/>
      <c r="U160" s="162"/>
    </row>
    <row r="161" spans="11:21" x14ac:dyDescent="0.2">
      <c r="K161" s="162"/>
      <c r="L161" s="162"/>
      <c r="M161" s="162"/>
      <c r="N161" s="162"/>
      <c r="O161" s="162"/>
      <c r="P161" s="162"/>
      <c r="Q161" s="162"/>
      <c r="R161" s="162"/>
      <c r="S161" s="162"/>
      <c r="T161" s="162"/>
      <c r="U161" s="162"/>
    </row>
    <row r="162" spans="11:21" x14ac:dyDescent="0.2">
      <c r="K162" s="162"/>
      <c r="L162" s="162"/>
      <c r="M162" s="162"/>
      <c r="N162" s="162"/>
      <c r="O162" s="162"/>
      <c r="P162" s="162"/>
      <c r="Q162" s="162"/>
      <c r="R162" s="162"/>
      <c r="S162" s="162"/>
      <c r="T162" s="162"/>
      <c r="U162" s="162"/>
    </row>
    <row r="163" spans="11:21" x14ac:dyDescent="0.2">
      <c r="K163" s="162"/>
      <c r="L163" s="162"/>
      <c r="M163" s="162"/>
      <c r="N163" s="162"/>
      <c r="O163" s="162"/>
      <c r="P163" s="162"/>
      <c r="Q163" s="162"/>
      <c r="R163" s="162"/>
      <c r="S163" s="162"/>
      <c r="T163" s="162"/>
      <c r="U163" s="162"/>
    </row>
    <row r="164" spans="11:21" x14ac:dyDescent="0.2">
      <c r="K164" s="162"/>
      <c r="L164" s="162"/>
      <c r="M164" s="162"/>
      <c r="N164" s="162"/>
      <c r="O164" s="162"/>
      <c r="P164" s="162"/>
      <c r="Q164" s="162"/>
      <c r="R164" s="162"/>
      <c r="S164" s="162"/>
      <c r="T164" s="162"/>
      <c r="U164" s="162"/>
    </row>
    <row r="165" spans="11:21" x14ac:dyDescent="0.2">
      <c r="K165" s="162"/>
      <c r="L165" s="162"/>
      <c r="M165" s="162"/>
      <c r="N165" s="162"/>
      <c r="O165" s="162"/>
      <c r="P165" s="162"/>
      <c r="Q165" s="162"/>
      <c r="R165" s="162"/>
      <c r="S165" s="162"/>
      <c r="T165" s="162"/>
      <c r="U165" s="162"/>
    </row>
    <row r="166" spans="11:21" x14ac:dyDescent="0.2">
      <c r="K166" s="162"/>
      <c r="L166" s="162"/>
      <c r="M166" s="162"/>
      <c r="N166" s="162"/>
      <c r="O166" s="162"/>
      <c r="P166" s="162"/>
      <c r="Q166" s="162"/>
      <c r="R166" s="162"/>
      <c r="S166" s="162"/>
      <c r="T166" s="162"/>
      <c r="U166" s="162"/>
    </row>
    <row r="167" spans="11:21" x14ac:dyDescent="0.2">
      <c r="K167" s="162"/>
      <c r="L167" s="162"/>
      <c r="M167" s="162"/>
      <c r="N167" s="162"/>
      <c r="O167" s="162"/>
      <c r="P167" s="162"/>
      <c r="Q167" s="162"/>
      <c r="R167" s="162"/>
      <c r="S167" s="162"/>
      <c r="T167" s="162"/>
      <c r="U167" s="162"/>
    </row>
    <row r="168" spans="11:21" x14ac:dyDescent="0.2">
      <c r="K168" s="162"/>
      <c r="L168" s="162"/>
      <c r="M168" s="162"/>
      <c r="N168" s="162"/>
      <c r="O168" s="162"/>
      <c r="P168" s="162"/>
      <c r="Q168" s="162"/>
      <c r="R168" s="162"/>
      <c r="S168" s="162"/>
      <c r="T168" s="162"/>
      <c r="U168" s="162"/>
    </row>
    <row r="169" spans="11:21" x14ac:dyDescent="0.2">
      <c r="K169" s="162"/>
      <c r="L169" s="162"/>
      <c r="M169" s="162"/>
      <c r="N169" s="162"/>
      <c r="O169" s="162"/>
      <c r="P169" s="162"/>
      <c r="Q169" s="162"/>
      <c r="R169" s="162"/>
      <c r="S169" s="162"/>
      <c r="T169" s="162"/>
      <c r="U169" s="162"/>
    </row>
    <row r="170" spans="11:21" x14ac:dyDescent="0.2">
      <c r="K170" s="162"/>
      <c r="L170" s="162"/>
      <c r="M170" s="162"/>
      <c r="N170" s="162"/>
      <c r="O170" s="162"/>
      <c r="P170" s="162"/>
      <c r="Q170" s="162"/>
      <c r="R170" s="162"/>
      <c r="S170" s="162"/>
      <c r="T170" s="162"/>
      <c r="U170" s="162"/>
    </row>
    <row r="171" spans="11:21" x14ac:dyDescent="0.2">
      <c r="K171" s="162"/>
      <c r="L171" s="162"/>
      <c r="M171" s="162"/>
      <c r="N171" s="162"/>
      <c r="O171" s="162"/>
      <c r="P171" s="162"/>
      <c r="Q171" s="162"/>
      <c r="R171" s="162"/>
      <c r="S171" s="162"/>
      <c r="T171" s="162"/>
      <c r="U171" s="162"/>
    </row>
    <row r="172" spans="11:21" x14ac:dyDescent="0.2">
      <c r="K172" s="162"/>
      <c r="L172" s="162"/>
      <c r="M172" s="162"/>
      <c r="N172" s="162"/>
      <c r="O172" s="162"/>
      <c r="P172" s="162"/>
      <c r="Q172" s="162"/>
      <c r="R172" s="162"/>
      <c r="S172" s="162"/>
      <c r="T172" s="162"/>
      <c r="U172" s="162"/>
    </row>
    <row r="173" spans="11:21" x14ac:dyDescent="0.2">
      <c r="K173" s="162"/>
      <c r="L173" s="162"/>
      <c r="M173" s="162"/>
      <c r="N173" s="162"/>
      <c r="O173" s="162"/>
      <c r="P173" s="162"/>
      <c r="Q173" s="162"/>
      <c r="R173" s="162"/>
      <c r="S173" s="162"/>
      <c r="T173" s="162"/>
      <c r="U173" s="162"/>
    </row>
    <row r="174" spans="11:21" x14ac:dyDescent="0.2">
      <c r="K174" s="162"/>
      <c r="L174" s="162"/>
      <c r="M174" s="162"/>
      <c r="N174" s="162"/>
      <c r="O174" s="162"/>
      <c r="P174" s="162"/>
      <c r="Q174" s="162"/>
      <c r="R174" s="162"/>
      <c r="S174" s="162"/>
      <c r="T174" s="162"/>
      <c r="U174" s="162"/>
    </row>
    <row r="175" spans="11:21" x14ac:dyDescent="0.2">
      <c r="K175" s="162"/>
      <c r="L175" s="162"/>
      <c r="M175" s="162"/>
      <c r="N175" s="162"/>
      <c r="O175" s="162"/>
      <c r="P175" s="162"/>
      <c r="Q175" s="162"/>
      <c r="R175" s="162"/>
      <c r="S175" s="162"/>
      <c r="T175" s="162"/>
      <c r="U175" s="162"/>
    </row>
    <row r="176" spans="11:21" x14ac:dyDescent="0.2">
      <c r="K176" s="167"/>
      <c r="L176" s="167"/>
      <c r="M176" s="162"/>
      <c r="N176" s="162"/>
      <c r="O176" s="162"/>
      <c r="P176" s="162"/>
      <c r="Q176" s="162"/>
      <c r="R176" s="162"/>
      <c r="S176" s="162"/>
      <c r="T176" s="162"/>
      <c r="U176" s="162"/>
    </row>
    <row r="177" spans="11:21" x14ac:dyDescent="0.2">
      <c r="K177" s="162"/>
      <c r="L177" s="162"/>
      <c r="M177" s="162"/>
      <c r="N177" s="162"/>
      <c r="O177" s="162"/>
      <c r="P177" s="162"/>
      <c r="Q177" s="162"/>
      <c r="R177" s="162"/>
      <c r="S177" s="162"/>
      <c r="T177" s="162"/>
      <c r="U177" s="162"/>
    </row>
    <row r="178" spans="11:21" x14ac:dyDescent="0.2">
      <c r="K178" s="162"/>
      <c r="L178" s="162"/>
      <c r="M178" s="162"/>
      <c r="N178" s="162"/>
      <c r="O178" s="162"/>
      <c r="P178" s="162"/>
      <c r="Q178" s="162"/>
      <c r="R178" s="162"/>
      <c r="S178" s="162"/>
      <c r="T178" s="162"/>
      <c r="U178" s="162"/>
    </row>
    <row r="179" spans="11:21" x14ac:dyDescent="0.2">
      <c r="K179" s="162"/>
      <c r="L179" s="162"/>
      <c r="M179" s="162"/>
      <c r="N179" s="162"/>
      <c r="O179" s="162"/>
      <c r="P179" s="162"/>
      <c r="Q179" s="162"/>
      <c r="R179" s="162"/>
      <c r="S179" s="162"/>
      <c r="T179" s="162"/>
      <c r="U179" s="162"/>
    </row>
    <row r="180" spans="11:21" x14ac:dyDescent="0.2">
      <c r="K180" s="162"/>
      <c r="L180" s="162"/>
      <c r="M180" s="162"/>
      <c r="N180" s="162"/>
      <c r="O180" s="162"/>
      <c r="P180" s="162"/>
      <c r="Q180" s="162"/>
      <c r="R180" s="162"/>
      <c r="S180" s="162"/>
      <c r="T180" s="162"/>
      <c r="U180" s="162"/>
    </row>
    <row r="181" spans="11:21" x14ac:dyDescent="0.2">
      <c r="K181" s="162"/>
      <c r="L181" s="162"/>
      <c r="M181" s="162"/>
      <c r="N181" s="162"/>
      <c r="O181" s="162"/>
      <c r="P181" s="162"/>
      <c r="Q181" s="162"/>
      <c r="R181" s="162"/>
      <c r="S181" s="162"/>
      <c r="T181" s="162"/>
      <c r="U181" s="162"/>
    </row>
    <row r="182" spans="11:21" x14ac:dyDescent="0.2">
      <c r="K182" s="162"/>
      <c r="L182" s="162"/>
      <c r="M182" s="162"/>
      <c r="N182" s="162"/>
      <c r="O182" s="162"/>
      <c r="P182" s="162"/>
      <c r="Q182" s="162"/>
      <c r="R182" s="162"/>
      <c r="S182" s="162"/>
      <c r="T182" s="162"/>
      <c r="U182" s="162"/>
    </row>
    <row r="183" spans="11:21" x14ac:dyDescent="0.2">
      <c r="K183" s="162"/>
      <c r="L183" s="162"/>
      <c r="M183" s="162"/>
      <c r="N183" s="162"/>
      <c r="O183" s="162"/>
      <c r="P183" s="162"/>
      <c r="Q183" s="162"/>
      <c r="R183" s="162"/>
      <c r="S183" s="162"/>
      <c r="T183" s="162"/>
      <c r="U183" s="162"/>
    </row>
    <row r="184" spans="11:21" x14ac:dyDescent="0.2">
      <c r="K184" s="162"/>
      <c r="L184" s="162"/>
      <c r="M184" s="162"/>
      <c r="N184" s="162"/>
      <c r="O184" s="162"/>
      <c r="P184" s="162"/>
      <c r="Q184" s="162"/>
      <c r="R184" s="162"/>
      <c r="S184" s="162"/>
      <c r="T184" s="162"/>
      <c r="U184" s="162"/>
    </row>
    <row r="185" spans="11:21" x14ac:dyDescent="0.2">
      <c r="K185" s="162"/>
      <c r="L185" s="162"/>
      <c r="M185" s="162"/>
      <c r="N185" s="162"/>
      <c r="O185" s="162"/>
      <c r="P185" s="162"/>
      <c r="Q185" s="162"/>
      <c r="R185" s="162"/>
      <c r="S185" s="162"/>
      <c r="T185" s="162"/>
      <c r="U185" s="162"/>
    </row>
    <row r="186" spans="11:21" x14ac:dyDescent="0.2">
      <c r="K186" s="162"/>
      <c r="L186" s="162"/>
      <c r="M186" s="162"/>
      <c r="N186" s="162"/>
      <c r="O186" s="162"/>
      <c r="P186" s="162"/>
      <c r="Q186" s="162"/>
      <c r="R186" s="162"/>
      <c r="S186" s="162"/>
      <c r="T186" s="162"/>
      <c r="U186" s="162"/>
    </row>
    <row r="187" spans="11:21" x14ac:dyDescent="0.2">
      <c r="K187" s="162"/>
      <c r="L187" s="162"/>
      <c r="M187" s="162"/>
      <c r="N187" s="162"/>
      <c r="O187" s="162"/>
      <c r="P187" s="162"/>
      <c r="Q187" s="162"/>
      <c r="R187" s="162"/>
      <c r="S187" s="162"/>
      <c r="T187" s="162"/>
      <c r="U187" s="162"/>
    </row>
    <row r="188" spans="11:21" x14ac:dyDescent="0.2">
      <c r="K188" s="162"/>
      <c r="L188" s="162"/>
      <c r="M188" s="162"/>
      <c r="N188" s="162"/>
      <c r="O188" s="162"/>
      <c r="P188" s="162"/>
      <c r="Q188" s="162"/>
      <c r="R188" s="162"/>
      <c r="S188" s="162"/>
      <c r="T188" s="162"/>
      <c r="U188" s="162"/>
    </row>
    <row r="189" spans="11:21" x14ac:dyDescent="0.2">
      <c r="K189" s="162"/>
      <c r="L189" s="162"/>
      <c r="M189" s="162"/>
      <c r="N189" s="162"/>
      <c r="O189" s="162"/>
      <c r="P189" s="162"/>
      <c r="Q189" s="162"/>
      <c r="R189" s="162"/>
      <c r="S189" s="162"/>
      <c r="T189" s="162"/>
      <c r="U189" s="162"/>
    </row>
    <row r="190" spans="11:21" x14ac:dyDescent="0.2">
      <c r="K190" s="162"/>
      <c r="L190" s="162"/>
      <c r="M190" s="162"/>
      <c r="N190" s="162"/>
      <c r="O190" s="162"/>
      <c r="P190" s="162"/>
      <c r="Q190" s="162"/>
      <c r="R190" s="162"/>
      <c r="S190" s="162"/>
      <c r="T190" s="162"/>
      <c r="U190" s="162"/>
    </row>
    <row r="191" spans="11:21" x14ac:dyDescent="0.2">
      <c r="K191" s="162"/>
      <c r="L191" s="162"/>
      <c r="M191" s="162"/>
      <c r="N191" s="162"/>
      <c r="O191" s="162"/>
      <c r="P191" s="162"/>
      <c r="Q191" s="162"/>
      <c r="R191" s="162"/>
      <c r="S191" s="162"/>
      <c r="T191" s="162"/>
      <c r="U191" s="162"/>
    </row>
    <row r="192" spans="11:21" x14ac:dyDescent="0.2">
      <c r="K192" s="162"/>
      <c r="L192" s="162"/>
      <c r="M192" s="162"/>
      <c r="N192" s="162"/>
      <c r="O192" s="162"/>
      <c r="P192" s="162"/>
      <c r="Q192" s="162"/>
      <c r="R192" s="162"/>
      <c r="S192" s="162"/>
      <c r="T192" s="162"/>
      <c r="U192" s="162"/>
    </row>
    <row r="193" spans="11:21" x14ac:dyDescent="0.2">
      <c r="K193" s="162"/>
      <c r="L193" s="162"/>
      <c r="M193" s="162"/>
      <c r="N193" s="162"/>
      <c r="O193" s="162"/>
      <c r="P193" s="162"/>
      <c r="Q193" s="162"/>
      <c r="R193" s="162"/>
      <c r="S193" s="162"/>
      <c r="T193" s="162"/>
      <c r="U193" s="162"/>
    </row>
    <row r="194" spans="11:21" x14ac:dyDescent="0.2">
      <c r="K194" s="162"/>
      <c r="L194" s="162"/>
      <c r="M194" s="162"/>
      <c r="N194" s="162"/>
      <c r="O194" s="162"/>
      <c r="P194" s="162"/>
      <c r="Q194" s="162"/>
      <c r="R194" s="162"/>
      <c r="S194" s="162"/>
      <c r="T194" s="162"/>
      <c r="U194" s="162"/>
    </row>
  </sheetData>
  <mergeCells count="21">
    <mergeCell ref="G92:H92"/>
    <mergeCell ref="C53:D53"/>
    <mergeCell ref="F83:H83"/>
    <mergeCell ref="F99:H99"/>
    <mergeCell ref="F72:H72"/>
    <mergeCell ref="C67:D67"/>
    <mergeCell ref="E67:F67"/>
    <mergeCell ref="G67:H67"/>
    <mergeCell ref="C92:D92"/>
    <mergeCell ref="E92:F92"/>
    <mergeCell ref="F63:F64"/>
    <mergeCell ref="G63:G64"/>
    <mergeCell ref="H63:H64"/>
    <mergeCell ref="B1:H1"/>
    <mergeCell ref="F43:H43"/>
    <mergeCell ref="F59:H59"/>
    <mergeCell ref="F61:F62"/>
    <mergeCell ref="G61:G62"/>
    <mergeCell ref="H61:H62"/>
    <mergeCell ref="G53:H53"/>
    <mergeCell ref="E53:F53"/>
  </mergeCells>
  <pageMargins left="0.23622047244094488" right="0.23622047244094488" top="0.3543307086614173" bottom="0.3543307086614173" header="0.31496062992125984" footer="0.31496062992125984"/>
  <pageSetup paperSize="9" scale="9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Base_clg!$A$2:$A$57</xm:f>
          </x14:formula1>
          <xm:sqref>B1:H1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2"/>
  <sheetViews>
    <sheetView workbookViewId="0">
      <pane xSplit="2" ySplit="1" topLeftCell="C2" activePane="bottomRight" state="frozen"/>
      <selection pane="topRight" activeCell="C1" sqref="C1"/>
      <selection pane="bottomLeft" activeCell="A2" sqref="A2"/>
      <selection pane="bottomRight" activeCell="B16" sqref="B16"/>
    </sheetView>
  </sheetViews>
  <sheetFormatPr baseColWidth="10" defaultRowHeight="12.75" x14ac:dyDescent="0.2"/>
  <cols>
    <col min="1" max="1" width="50" style="151" bestFit="1" customWidth="1"/>
    <col min="2" max="2" width="20.5703125" style="151" bestFit="1" customWidth="1"/>
    <col min="3" max="3" width="16.140625" style="151" bestFit="1" customWidth="1"/>
    <col min="4" max="4" width="12.28515625" style="151" bestFit="1" customWidth="1"/>
    <col min="5" max="5" width="16.140625" style="151" bestFit="1" customWidth="1"/>
    <col min="6" max="38" width="11.42578125" style="151"/>
    <col min="39" max="39" width="13.7109375" style="151" bestFit="1" customWidth="1"/>
    <col min="40" max="41" width="13.140625" style="151" bestFit="1" customWidth="1"/>
    <col min="42" max="42" width="14.7109375" style="151" bestFit="1" customWidth="1"/>
    <col min="43" max="44" width="14.140625" style="151" bestFit="1" customWidth="1"/>
    <col min="45" max="45" width="15.140625" style="151" bestFit="1" customWidth="1"/>
    <col min="46" max="47" width="14.5703125" style="151" bestFit="1" customWidth="1"/>
    <col min="48" max="53" width="11.42578125" style="151"/>
    <col min="54" max="54" width="16.28515625" style="151" bestFit="1" customWidth="1"/>
    <col min="55" max="56" width="15.5703125" style="151" bestFit="1" customWidth="1"/>
    <col min="57" max="57" width="11.85546875" style="151" bestFit="1" customWidth="1"/>
    <col min="58" max="59" width="11.5703125" style="151" bestFit="1" customWidth="1"/>
    <col min="60" max="60" width="11.85546875" style="151" bestFit="1" customWidth="1"/>
    <col min="61" max="62" width="11.5703125" style="151" bestFit="1" customWidth="1"/>
    <col min="63" max="63" width="18.5703125" style="151" bestFit="1" customWidth="1"/>
    <col min="64" max="65" width="18" style="151" bestFit="1" customWidth="1"/>
    <col min="66" max="16384" width="11.42578125" style="151"/>
  </cols>
  <sheetData>
    <row r="1" spans="1:77" x14ac:dyDescent="0.2">
      <c r="A1" s="151" t="s">
        <v>3779</v>
      </c>
      <c r="B1" s="151" t="s">
        <v>3748</v>
      </c>
      <c r="C1" s="151" t="s">
        <v>3749</v>
      </c>
      <c r="D1" s="151" t="s">
        <v>3751</v>
      </c>
      <c r="E1" s="151" t="s">
        <v>3750</v>
      </c>
      <c r="F1" s="151" t="s">
        <v>3836</v>
      </c>
      <c r="G1" s="151" t="s">
        <v>3837</v>
      </c>
      <c r="H1" s="151" t="s">
        <v>3838</v>
      </c>
      <c r="I1" s="151" t="s">
        <v>3839</v>
      </c>
      <c r="J1" s="151" t="s">
        <v>3840</v>
      </c>
      <c r="K1" s="151" t="s">
        <v>3841</v>
      </c>
      <c r="L1" s="151" t="s">
        <v>3842</v>
      </c>
      <c r="M1" s="151" t="s">
        <v>3843</v>
      </c>
      <c r="N1" s="151" t="s">
        <v>3844</v>
      </c>
      <c r="O1" s="151" t="s">
        <v>3845</v>
      </c>
      <c r="P1" s="151" t="s">
        <v>3846</v>
      </c>
      <c r="Q1" s="151" t="s">
        <v>3847</v>
      </c>
      <c r="R1" s="151" t="s">
        <v>3848</v>
      </c>
      <c r="S1" s="151" t="s">
        <v>3849</v>
      </c>
      <c r="T1" s="151" t="s">
        <v>3850</v>
      </c>
      <c r="U1" s="151" t="s">
        <v>3851</v>
      </c>
      <c r="V1" s="151" t="s">
        <v>3852</v>
      </c>
      <c r="W1" s="151" t="s">
        <v>3853</v>
      </c>
      <c r="X1" s="151" t="s">
        <v>3854</v>
      </c>
      <c r="Y1" s="151" t="s">
        <v>3855</v>
      </c>
      <c r="Z1" s="151" t="s">
        <v>3856</v>
      </c>
      <c r="AA1" s="151" t="s">
        <v>3857</v>
      </c>
      <c r="AB1" s="151" t="s">
        <v>3858</v>
      </c>
      <c r="AC1" s="151" t="s">
        <v>3859</v>
      </c>
      <c r="AD1" s="151" t="s">
        <v>3860</v>
      </c>
      <c r="AE1" s="151" t="s">
        <v>3861</v>
      </c>
      <c r="AF1" s="151" t="s">
        <v>3862</v>
      </c>
      <c r="AG1" s="151" t="s">
        <v>3863</v>
      </c>
      <c r="AH1" s="151" t="s">
        <v>3864</v>
      </c>
      <c r="AI1" s="151" t="s">
        <v>3865</v>
      </c>
      <c r="AJ1" s="151" t="s">
        <v>3866</v>
      </c>
      <c r="AK1" s="151" t="s">
        <v>3867</v>
      </c>
      <c r="AL1" s="151" t="s">
        <v>3868</v>
      </c>
      <c r="AM1" s="151" t="s">
        <v>3869</v>
      </c>
      <c r="AN1" s="151" t="s">
        <v>3870</v>
      </c>
      <c r="AO1" s="151" t="s">
        <v>3871</v>
      </c>
      <c r="AP1" s="151" t="s">
        <v>3872</v>
      </c>
      <c r="AQ1" s="151" t="s">
        <v>3873</v>
      </c>
      <c r="AR1" s="151" t="s">
        <v>3874</v>
      </c>
      <c r="AS1" s="151" t="s">
        <v>3875</v>
      </c>
      <c r="AT1" s="151" t="s">
        <v>3876</v>
      </c>
      <c r="AU1" s="151" t="s">
        <v>3877</v>
      </c>
      <c r="AV1" s="151" t="s">
        <v>3878</v>
      </c>
      <c r="AW1" s="151" t="s">
        <v>3879</v>
      </c>
      <c r="AX1" s="151" t="s">
        <v>3880</v>
      </c>
      <c r="AY1" s="151" t="s">
        <v>3881</v>
      </c>
      <c r="AZ1" s="151" t="s">
        <v>3882</v>
      </c>
      <c r="BA1" s="151" t="s">
        <v>3883</v>
      </c>
      <c r="BB1" s="151" t="s">
        <v>3884</v>
      </c>
      <c r="BC1" s="151" t="s">
        <v>3885</v>
      </c>
      <c r="BD1" s="151" t="s">
        <v>3886</v>
      </c>
      <c r="BE1" s="151" t="s">
        <v>3887</v>
      </c>
      <c r="BF1" s="151" t="s">
        <v>3888</v>
      </c>
      <c r="BG1" s="151" t="s">
        <v>3889</v>
      </c>
      <c r="BH1" s="151" t="s">
        <v>3890</v>
      </c>
      <c r="BI1" s="151" t="s">
        <v>3891</v>
      </c>
      <c r="BJ1" s="151" t="s">
        <v>3892</v>
      </c>
      <c r="BK1" s="151" t="s">
        <v>3905</v>
      </c>
      <c r="BL1" s="151" t="s">
        <v>3906</v>
      </c>
      <c r="BM1" s="151" t="s">
        <v>3907</v>
      </c>
      <c r="BN1" s="151" t="s">
        <v>3893</v>
      </c>
      <c r="BO1" s="151" t="s">
        <v>3894</v>
      </c>
      <c r="BP1" s="151" t="s">
        <v>3895</v>
      </c>
      <c r="BQ1" s="151" t="s">
        <v>3896</v>
      </c>
      <c r="BR1" s="151" t="s">
        <v>3897</v>
      </c>
      <c r="BS1" s="151" t="s">
        <v>3898</v>
      </c>
      <c r="BT1" s="151" t="s">
        <v>3899</v>
      </c>
      <c r="BU1" s="151" t="s">
        <v>3900</v>
      </c>
      <c r="BV1" s="151" t="s">
        <v>3901</v>
      </c>
      <c r="BW1" s="151" t="s">
        <v>3902</v>
      </c>
      <c r="BX1" s="151" t="s">
        <v>3903</v>
      </c>
      <c r="BY1" s="151" t="s">
        <v>3904</v>
      </c>
    </row>
    <row r="2" spans="1:77" x14ac:dyDescent="0.2">
      <c r="A2" s="151" t="s">
        <v>3781</v>
      </c>
      <c r="B2" s="151" t="s">
        <v>3689</v>
      </c>
      <c r="C2" s="151" t="s">
        <v>3658</v>
      </c>
      <c r="D2" s="151" t="s">
        <v>3675</v>
      </c>
      <c r="E2" s="151" t="s">
        <v>3752</v>
      </c>
      <c r="F2" s="166">
        <v>648</v>
      </c>
      <c r="G2" s="166" t="s">
        <v>367</v>
      </c>
      <c r="H2" s="166" t="s">
        <v>367</v>
      </c>
      <c r="I2" s="151">
        <v>622</v>
      </c>
      <c r="J2" s="166" t="s">
        <v>367</v>
      </c>
      <c r="K2" s="166" t="s">
        <v>367</v>
      </c>
      <c r="L2" s="166">
        <v>635</v>
      </c>
      <c r="M2" s="166" t="s">
        <v>367</v>
      </c>
      <c r="N2" s="166" t="s">
        <v>367</v>
      </c>
      <c r="O2" s="166">
        <v>640</v>
      </c>
      <c r="P2" s="166" t="s">
        <v>367</v>
      </c>
      <c r="Q2" s="166" t="s">
        <v>367</v>
      </c>
      <c r="R2" s="179">
        <v>48.3</v>
      </c>
      <c r="S2" s="179">
        <v>48.3</v>
      </c>
      <c r="T2" s="179">
        <v>48.5</v>
      </c>
      <c r="U2" s="166">
        <v>22.2</v>
      </c>
      <c r="V2" s="166">
        <v>46.2</v>
      </c>
      <c r="W2" s="179">
        <v>47.2</v>
      </c>
      <c r="X2" s="166">
        <v>30.3</v>
      </c>
      <c r="Y2" s="166">
        <v>16.5</v>
      </c>
      <c r="Z2" s="179">
        <v>16.100000000000001</v>
      </c>
      <c r="AA2" s="179">
        <v>112.6</v>
      </c>
      <c r="AB2" s="179">
        <v>94.7</v>
      </c>
      <c r="AC2" s="179">
        <v>92.8</v>
      </c>
      <c r="AD2" s="166">
        <v>11.9</v>
      </c>
      <c r="AE2" s="179">
        <v>15.3</v>
      </c>
      <c r="AF2" s="179">
        <v>17</v>
      </c>
      <c r="AG2" s="177">
        <v>1.17993631</v>
      </c>
      <c r="AH2" s="177">
        <v>1.3145469000000001</v>
      </c>
      <c r="AI2" s="177">
        <v>1.3581606602149261</v>
      </c>
      <c r="AJ2" s="178">
        <v>26.1666667</v>
      </c>
      <c r="AK2" s="178">
        <v>23.382899628252787</v>
      </c>
      <c r="AL2" s="178">
        <v>22.668909800000002</v>
      </c>
      <c r="AM2" s="151">
        <v>66.400000000000006</v>
      </c>
      <c r="AN2" s="151">
        <v>51.8</v>
      </c>
      <c r="AO2" s="151">
        <v>48.1</v>
      </c>
      <c r="AP2" s="151">
        <v>19.3</v>
      </c>
      <c r="AQ2" s="151">
        <v>26.7</v>
      </c>
      <c r="AR2" s="151">
        <v>28.2</v>
      </c>
      <c r="AS2" s="151">
        <v>7.9</v>
      </c>
      <c r="AT2" s="151">
        <v>13.4</v>
      </c>
      <c r="AU2" s="151">
        <v>15.7</v>
      </c>
      <c r="AV2" s="151">
        <v>64.2</v>
      </c>
      <c r="AW2" s="151">
        <v>71.599999999999994</v>
      </c>
      <c r="AX2" s="151">
        <v>69.900000000000006</v>
      </c>
      <c r="AY2" s="151">
        <v>2.1</v>
      </c>
      <c r="AZ2" s="151">
        <v>1.3</v>
      </c>
      <c r="BA2" s="151">
        <v>1.6</v>
      </c>
      <c r="BB2" s="151">
        <v>89.3</v>
      </c>
      <c r="BC2" s="151">
        <v>79</v>
      </c>
      <c r="BD2" s="151">
        <v>79.099999999999994</v>
      </c>
      <c r="BE2" s="178">
        <v>11.811298701298687</v>
      </c>
      <c r="BF2" s="168">
        <v>10.227447418738162</v>
      </c>
      <c r="BG2" s="168">
        <v>10.085204496532077</v>
      </c>
      <c r="BH2" s="168">
        <v>13.382792207792207</v>
      </c>
      <c r="BI2" s="168">
        <v>12.576118546845141</v>
      </c>
      <c r="BJ2" s="168">
        <v>12.500545324085133</v>
      </c>
      <c r="BK2" s="168">
        <v>-1.5714935064935194</v>
      </c>
      <c r="BL2" s="168">
        <v>-2.3486711281069788</v>
      </c>
      <c r="BM2" s="168">
        <v>-2.4153408275530559</v>
      </c>
      <c r="BN2" s="168">
        <v>48.888888888888886</v>
      </c>
      <c r="BO2" s="151">
        <v>40.200000000000003</v>
      </c>
      <c r="BP2" s="171" t="s">
        <v>367</v>
      </c>
      <c r="BQ2" s="168">
        <v>82.222222222222214</v>
      </c>
      <c r="BR2" s="168">
        <v>78.19</v>
      </c>
      <c r="BS2" s="168">
        <v>73.62</v>
      </c>
      <c r="BT2" s="168">
        <v>4.822222222222222</v>
      </c>
      <c r="BU2" s="168">
        <v>3.5971039182282794</v>
      </c>
      <c r="BV2" s="171" t="s">
        <v>367</v>
      </c>
      <c r="BW2" s="168">
        <v>45.955555555555556</v>
      </c>
      <c r="BX2" s="168">
        <v>41.655877342419082</v>
      </c>
      <c r="BY2" s="168">
        <v>42.307000000000002</v>
      </c>
    </row>
    <row r="3" spans="1:77" x14ac:dyDescent="0.2">
      <c r="A3" s="151" t="s">
        <v>3782</v>
      </c>
      <c r="B3" s="151" t="s">
        <v>3690</v>
      </c>
      <c r="C3" s="151" t="s">
        <v>3658</v>
      </c>
      <c r="D3" s="151" t="s">
        <v>3754</v>
      </c>
      <c r="E3" s="151" t="s">
        <v>3752</v>
      </c>
      <c r="F3" s="166">
        <v>427</v>
      </c>
      <c r="G3" s="166">
        <v>58</v>
      </c>
      <c r="H3" s="166">
        <v>43</v>
      </c>
      <c r="I3" s="151">
        <v>354</v>
      </c>
      <c r="J3" s="166">
        <v>54</v>
      </c>
      <c r="K3" s="166">
        <v>61</v>
      </c>
      <c r="L3" s="166">
        <v>334</v>
      </c>
      <c r="M3" s="166">
        <v>45</v>
      </c>
      <c r="N3" s="166">
        <v>58</v>
      </c>
      <c r="O3" s="166">
        <v>334</v>
      </c>
      <c r="P3" s="166">
        <v>44</v>
      </c>
      <c r="Q3" s="166">
        <v>42</v>
      </c>
      <c r="R3" s="179">
        <v>45.3</v>
      </c>
      <c r="S3" s="179">
        <v>48.3</v>
      </c>
      <c r="T3" s="179">
        <v>48.5</v>
      </c>
      <c r="U3" s="166">
        <v>63.1</v>
      </c>
      <c r="V3" s="166">
        <v>46.2</v>
      </c>
      <c r="W3" s="179">
        <v>47.2</v>
      </c>
      <c r="X3" s="166">
        <v>10.8</v>
      </c>
      <c r="Y3" s="166">
        <v>16.5</v>
      </c>
      <c r="Z3" s="179">
        <v>16.100000000000001</v>
      </c>
      <c r="AA3" s="179">
        <v>85.8</v>
      </c>
      <c r="AB3" s="179">
        <v>94.7</v>
      </c>
      <c r="AC3" s="179">
        <v>92.8</v>
      </c>
      <c r="AD3" s="166">
        <v>20</v>
      </c>
      <c r="AE3" s="179">
        <v>15.3</v>
      </c>
      <c r="AF3" s="179">
        <v>17</v>
      </c>
      <c r="AG3" s="177">
        <v>1.2397476300000001</v>
      </c>
      <c r="AH3" s="177">
        <v>1.3145469000000001</v>
      </c>
      <c r="AI3" s="177">
        <v>1.3581606602149261</v>
      </c>
      <c r="AJ3" s="178">
        <v>24.384615400000001</v>
      </c>
      <c r="AK3" s="178">
        <v>23.382899628252787</v>
      </c>
      <c r="AL3" s="178">
        <v>22.668909800000002</v>
      </c>
      <c r="AM3" s="151">
        <v>34.700000000000003</v>
      </c>
      <c r="AN3" s="151">
        <v>51.8</v>
      </c>
      <c r="AO3" s="151">
        <v>48.1</v>
      </c>
      <c r="AP3" s="151">
        <v>23.8</v>
      </c>
      <c r="AQ3" s="151">
        <v>26.7</v>
      </c>
      <c r="AR3" s="151">
        <v>28.2</v>
      </c>
      <c r="AS3" s="151">
        <v>22.8</v>
      </c>
      <c r="AT3" s="151">
        <v>13.4</v>
      </c>
      <c r="AU3" s="151">
        <v>15.7</v>
      </c>
      <c r="AV3" s="151">
        <v>62.5</v>
      </c>
      <c r="AW3" s="151">
        <v>71.599999999999994</v>
      </c>
      <c r="AX3" s="151">
        <v>69.900000000000006</v>
      </c>
      <c r="AY3" s="151">
        <v>2</v>
      </c>
      <c r="AZ3" s="151">
        <v>1.3</v>
      </c>
      <c r="BA3" s="151">
        <v>1.6</v>
      </c>
      <c r="BB3" s="151">
        <v>72.5</v>
      </c>
      <c r="BC3" s="151">
        <v>79</v>
      </c>
      <c r="BD3" s="151">
        <v>79.099999999999994</v>
      </c>
      <c r="BE3" s="178">
        <v>8.7175294117647013</v>
      </c>
      <c r="BF3" s="168">
        <v>10.227447418738162</v>
      </c>
      <c r="BG3" s="168">
        <v>10.085204496532077</v>
      </c>
      <c r="BH3" s="168">
        <v>11.704000000000002</v>
      </c>
      <c r="BI3" s="168">
        <v>12.576118546845141</v>
      </c>
      <c r="BJ3" s="168">
        <v>12.500545324085133</v>
      </c>
      <c r="BK3" s="168">
        <v>-2.9864705882353011</v>
      </c>
      <c r="BL3" s="168">
        <v>-2.3486711281069788</v>
      </c>
      <c r="BM3" s="168">
        <v>-2.4153408275530559</v>
      </c>
      <c r="BN3" s="168">
        <v>36.734693877551024</v>
      </c>
      <c r="BO3" s="151">
        <v>40.200000000000003</v>
      </c>
      <c r="BP3" s="171" t="s">
        <v>367</v>
      </c>
      <c r="BQ3" s="168">
        <v>81.632653061224488</v>
      </c>
      <c r="BR3" s="168">
        <v>78.19</v>
      </c>
      <c r="BS3" s="168">
        <v>73.62</v>
      </c>
      <c r="BT3" s="168">
        <v>3.6326530612244898</v>
      </c>
      <c r="BU3" s="168">
        <v>3.5971039182282794</v>
      </c>
      <c r="BV3" s="171" t="s">
        <v>367</v>
      </c>
      <c r="BW3" s="168">
        <v>39.816326530612244</v>
      </c>
      <c r="BX3" s="168">
        <v>41.655877342419082</v>
      </c>
      <c r="BY3" s="168">
        <v>42.307000000000002</v>
      </c>
    </row>
    <row r="4" spans="1:77" x14ac:dyDescent="0.2">
      <c r="A4" s="151" t="s">
        <v>3783</v>
      </c>
      <c r="B4" s="151" t="s">
        <v>3691</v>
      </c>
      <c r="C4" s="151" t="s">
        <v>3658</v>
      </c>
      <c r="D4" s="151" t="s">
        <v>3755</v>
      </c>
      <c r="E4" s="151" t="s">
        <v>3752</v>
      </c>
      <c r="F4" s="166">
        <v>391</v>
      </c>
      <c r="G4" s="166">
        <v>62</v>
      </c>
      <c r="H4" s="166">
        <v>60</v>
      </c>
      <c r="I4" s="151">
        <v>366</v>
      </c>
      <c r="J4" s="166">
        <v>55</v>
      </c>
      <c r="K4" s="166">
        <v>55</v>
      </c>
      <c r="L4" s="166">
        <v>338</v>
      </c>
      <c r="M4" s="166">
        <v>63</v>
      </c>
      <c r="N4" s="166">
        <v>55</v>
      </c>
      <c r="O4" s="166">
        <v>366</v>
      </c>
      <c r="P4" s="166">
        <v>58</v>
      </c>
      <c r="Q4" s="166">
        <v>49</v>
      </c>
      <c r="R4" s="179">
        <v>40.799999999999997</v>
      </c>
      <c r="S4" s="179">
        <v>48.3</v>
      </c>
      <c r="T4" s="179">
        <v>48.5</v>
      </c>
      <c r="U4" s="166">
        <v>61.5</v>
      </c>
      <c r="V4" s="166">
        <v>46.2</v>
      </c>
      <c r="W4" s="179">
        <v>47.2</v>
      </c>
      <c r="X4" s="166">
        <v>11.8</v>
      </c>
      <c r="Y4" s="166">
        <v>16.5</v>
      </c>
      <c r="Z4" s="179">
        <v>16.100000000000001</v>
      </c>
      <c r="AA4" s="179">
        <v>83.7</v>
      </c>
      <c r="AB4" s="179">
        <v>94.7</v>
      </c>
      <c r="AC4" s="179">
        <v>92.8</v>
      </c>
      <c r="AD4" s="166">
        <v>8</v>
      </c>
      <c r="AE4" s="179">
        <v>15.3</v>
      </c>
      <c r="AF4" s="179">
        <v>17</v>
      </c>
      <c r="AG4" s="177">
        <v>1.4027777800000001</v>
      </c>
      <c r="AH4" s="177">
        <v>1.3145469000000001</v>
      </c>
      <c r="AI4" s="177">
        <v>1.3581606602149261</v>
      </c>
      <c r="AJ4" s="178">
        <v>21.6</v>
      </c>
      <c r="AK4" s="178">
        <v>23.382899628252787</v>
      </c>
      <c r="AL4" s="178">
        <v>22.668909800000002</v>
      </c>
      <c r="AM4" s="151">
        <v>38.799999999999997</v>
      </c>
      <c r="AN4" s="151">
        <v>51.8</v>
      </c>
      <c r="AO4" s="151">
        <v>48.1</v>
      </c>
      <c r="AP4" s="151">
        <v>27.6</v>
      </c>
      <c r="AQ4" s="151">
        <v>26.7</v>
      </c>
      <c r="AR4" s="151">
        <v>28.2</v>
      </c>
      <c r="AS4" s="151">
        <v>19.399999999999999</v>
      </c>
      <c r="AT4" s="151">
        <v>13.4</v>
      </c>
      <c r="AU4" s="151">
        <v>15.7</v>
      </c>
      <c r="AV4" s="151">
        <v>81.7</v>
      </c>
      <c r="AW4" s="151">
        <v>71.599999999999994</v>
      </c>
      <c r="AX4" s="151">
        <v>69.900000000000006</v>
      </c>
      <c r="AY4" s="151">
        <v>0</v>
      </c>
      <c r="AZ4" s="151">
        <v>1.3</v>
      </c>
      <c r="BA4" s="151">
        <v>1.6</v>
      </c>
      <c r="BB4" s="151">
        <v>79</v>
      </c>
      <c r="BC4" s="151">
        <v>79</v>
      </c>
      <c r="BD4" s="151">
        <v>79.099999999999994</v>
      </c>
      <c r="BE4" s="178">
        <v>10.003456790123449</v>
      </c>
      <c r="BF4" s="168">
        <v>10.227447418738162</v>
      </c>
      <c r="BG4" s="168">
        <v>10.085204496532077</v>
      </c>
      <c r="BH4" s="168">
        <v>12.704444444444441</v>
      </c>
      <c r="BI4" s="168">
        <v>12.576118546845141</v>
      </c>
      <c r="BJ4" s="168">
        <v>12.500545324085133</v>
      </c>
      <c r="BK4" s="168">
        <v>-2.7009876543209916</v>
      </c>
      <c r="BL4" s="168">
        <v>-2.3486711281069788</v>
      </c>
      <c r="BM4" s="168">
        <v>-2.4153408275530559</v>
      </c>
      <c r="BN4" s="168">
        <v>22.222222222222221</v>
      </c>
      <c r="BO4" s="151">
        <v>40.200000000000003</v>
      </c>
      <c r="BP4" s="171" t="s">
        <v>367</v>
      </c>
      <c r="BQ4" s="168">
        <v>62.962962962962962</v>
      </c>
      <c r="BR4" s="168">
        <v>78.19</v>
      </c>
      <c r="BS4" s="168">
        <v>73.62</v>
      </c>
      <c r="BT4" s="168">
        <v>3.574074074074074</v>
      </c>
      <c r="BU4" s="168">
        <v>3.5971039182282794</v>
      </c>
      <c r="BV4" s="171" t="s">
        <v>367</v>
      </c>
      <c r="BW4" s="168">
        <v>40.962962962962962</v>
      </c>
      <c r="BX4" s="168">
        <v>41.655877342419082</v>
      </c>
      <c r="BY4" s="168">
        <v>42.307000000000002</v>
      </c>
    </row>
    <row r="5" spans="1:77" x14ac:dyDescent="0.2">
      <c r="A5" s="151" t="s">
        <v>3784</v>
      </c>
      <c r="B5" s="151" t="s">
        <v>3692</v>
      </c>
      <c r="C5" s="151" t="s">
        <v>3658</v>
      </c>
      <c r="D5" s="151" t="s">
        <v>3756</v>
      </c>
      <c r="E5" s="151" t="s">
        <v>3752</v>
      </c>
      <c r="F5" s="166">
        <v>415</v>
      </c>
      <c r="G5" s="166" t="s">
        <v>367</v>
      </c>
      <c r="H5" s="166">
        <v>46</v>
      </c>
      <c r="I5" s="151">
        <v>416</v>
      </c>
      <c r="J5" s="166" t="s">
        <v>367</v>
      </c>
      <c r="K5" s="166">
        <v>70</v>
      </c>
      <c r="L5" s="166">
        <v>392</v>
      </c>
      <c r="M5" s="166" t="s">
        <v>367</v>
      </c>
      <c r="N5" s="166">
        <v>77</v>
      </c>
      <c r="O5" s="166">
        <v>367</v>
      </c>
      <c r="P5" s="166" t="s">
        <v>367</v>
      </c>
      <c r="Q5" s="166">
        <v>54</v>
      </c>
      <c r="R5" s="179">
        <v>45.4</v>
      </c>
      <c r="S5" s="179">
        <v>48.3</v>
      </c>
      <c r="T5" s="179">
        <v>48.5</v>
      </c>
      <c r="U5" s="166">
        <v>64</v>
      </c>
      <c r="V5" s="166">
        <v>46.2</v>
      </c>
      <c r="W5" s="179">
        <v>47.2</v>
      </c>
      <c r="X5" s="166">
        <v>10.3</v>
      </c>
      <c r="Y5" s="166">
        <v>16.5</v>
      </c>
      <c r="Z5" s="179">
        <v>16.100000000000001</v>
      </c>
      <c r="AA5" s="179">
        <v>81.099999999999994</v>
      </c>
      <c r="AB5" s="179">
        <v>94.7</v>
      </c>
      <c r="AC5" s="179">
        <v>92.8</v>
      </c>
      <c r="AD5" s="166">
        <v>20.9</v>
      </c>
      <c r="AE5" s="179">
        <v>15.3</v>
      </c>
      <c r="AF5" s="179">
        <v>17</v>
      </c>
      <c r="AG5" s="177">
        <v>1.4551451200000001</v>
      </c>
      <c r="AH5" s="177">
        <v>1.3145469000000001</v>
      </c>
      <c r="AI5" s="177">
        <v>1.3581606602149261</v>
      </c>
      <c r="AJ5" s="178">
        <v>21.055555600000002</v>
      </c>
      <c r="AK5" s="178">
        <v>23.382899628252787</v>
      </c>
      <c r="AL5" s="178">
        <v>22.668909800000002</v>
      </c>
      <c r="AM5" s="151">
        <v>41.7</v>
      </c>
      <c r="AN5" s="151">
        <v>51.8</v>
      </c>
      <c r="AO5" s="151">
        <v>48.1</v>
      </c>
      <c r="AP5" s="151">
        <v>36.1</v>
      </c>
      <c r="AQ5" s="151">
        <v>26.7</v>
      </c>
      <c r="AR5" s="151">
        <v>28.2</v>
      </c>
      <c r="AS5" s="151">
        <v>9.3000000000000007</v>
      </c>
      <c r="AT5" s="151">
        <v>13.4</v>
      </c>
      <c r="AU5" s="151">
        <v>15.7</v>
      </c>
      <c r="AV5" s="151">
        <v>78.099999999999994</v>
      </c>
      <c r="AW5" s="151">
        <v>71.599999999999994</v>
      </c>
      <c r="AX5" s="151">
        <v>69.900000000000006</v>
      </c>
      <c r="AY5" s="151">
        <v>2.8</v>
      </c>
      <c r="AZ5" s="151">
        <v>1.3</v>
      </c>
      <c r="BA5" s="151">
        <v>1.6</v>
      </c>
      <c r="BB5" s="151">
        <v>59.1</v>
      </c>
      <c r="BC5" s="151">
        <v>79</v>
      </c>
      <c r="BD5" s="151">
        <v>79.099999999999994</v>
      </c>
      <c r="BE5" s="178">
        <v>8.1896363636363567</v>
      </c>
      <c r="BF5" s="168">
        <v>10.227447418738162</v>
      </c>
      <c r="BG5" s="168">
        <v>10.085204496532077</v>
      </c>
      <c r="BH5" s="168">
        <v>11.586636363636368</v>
      </c>
      <c r="BI5" s="168">
        <v>12.576118546845141</v>
      </c>
      <c r="BJ5" s="168">
        <v>12.500545324085133</v>
      </c>
      <c r="BK5" s="168">
        <v>-3.3970000000000109</v>
      </c>
      <c r="BL5" s="168">
        <v>-2.3486711281069788</v>
      </c>
      <c r="BM5" s="168">
        <v>-2.4153408275530559</v>
      </c>
      <c r="BN5" s="168">
        <v>43.137254901960787</v>
      </c>
      <c r="BO5" s="151">
        <v>40.200000000000003</v>
      </c>
      <c r="BP5" s="171" t="s">
        <v>367</v>
      </c>
      <c r="BQ5" s="168">
        <v>76.470588235294116</v>
      </c>
      <c r="BR5" s="168">
        <v>78.19</v>
      </c>
      <c r="BS5" s="168">
        <v>73.62</v>
      </c>
      <c r="BT5" s="168">
        <v>4.0980392156862742</v>
      </c>
      <c r="BU5" s="168">
        <v>3.5971039182282794</v>
      </c>
      <c r="BV5" s="171" t="s">
        <v>367</v>
      </c>
      <c r="BW5" s="168">
        <v>42.529411764705884</v>
      </c>
      <c r="BX5" s="168">
        <v>41.655877342419082</v>
      </c>
      <c r="BY5" s="168">
        <v>42.307000000000002</v>
      </c>
    </row>
    <row r="6" spans="1:77" x14ac:dyDescent="0.2">
      <c r="A6" s="151" t="s">
        <v>3785</v>
      </c>
      <c r="B6" s="151" t="s">
        <v>3693</v>
      </c>
      <c r="C6" s="151" t="s">
        <v>3658</v>
      </c>
      <c r="D6" s="151" t="s">
        <v>3759</v>
      </c>
      <c r="E6" s="151" t="s">
        <v>3752</v>
      </c>
      <c r="F6" s="166">
        <v>257</v>
      </c>
      <c r="G6" s="166">
        <v>66</v>
      </c>
      <c r="H6" s="166">
        <v>9</v>
      </c>
      <c r="I6" s="151">
        <v>264</v>
      </c>
      <c r="J6" s="166">
        <v>61</v>
      </c>
      <c r="K6" s="166" t="s">
        <v>367</v>
      </c>
      <c r="L6" s="166">
        <v>262</v>
      </c>
      <c r="M6" s="166">
        <v>64</v>
      </c>
      <c r="N6" s="166" t="s">
        <v>367</v>
      </c>
      <c r="O6" s="166">
        <v>263</v>
      </c>
      <c r="P6" s="166">
        <v>54</v>
      </c>
      <c r="Q6" s="166" t="s">
        <v>367</v>
      </c>
      <c r="R6" s="179">
        <v>44.2</v>
      </c>
      <c r="S6" s="179">
        <v>48.3</v>
      </c>
      <c r="T6" s="179">
        <v>48.5</v>
      </c>
      <c r="U6" s="166">
        <v>49.5</v>
      </c>
      <c r="V6" s="166">
        <v>46.2</v>
      </c>
      <c r="W6" s="179">
        <v>47.2</v>
      </c>
      <c r="X6" s="166">
        <v>21.3</v>
      </c>
      <c r="Y6" s="166">
        <v>16.5</v>
      </c>
      <c r="Z6" s="179">
        <v>16.100000000000001</v>
      </c>
      <c r="AA6" s="179">
        <v>91.9</v>
      </c>
      <c r="AB6" s="179">
        <v>94.7</v>
      </c>
      <c r="AC6" s="179">
        <v>92.8</v>
      </c>
      <c r="AD6" s="166">
        <v>11.1</v>
      </c>
      <c r="AE6" s="179">
        <v>15.3</v>
      </c>
      <c r="AF6" s="179">
        <v>17</v>
      </c>
      <c r="AG6" s="177">
        <v>1.3079847899999999</v>
      </c>
      <c r="AH6" s="177">
        <v>1.3145469000000001</v>
      </c>
      <c r="AI6" s="177">
        <v>1.3581606602149261</v>
      </c>
      <c r="AJ6" s="178">
        <v>23.909090899999999</v>
      </c>
      <c r="AK6" s="178">
        <v>23.382899628252787</v>
      </c>
      <c r="AL6" s="178">
        <v>22.668909800000002</v>
      </c>
      <c r="AM6" s="151">
        <v>32.200000000000003</v>
      </c>
      <c r="AN6" s="151">
        <v>51.8</v>
      </c>
      <c r="AO6" s="151">
        <v>48.1</v>
      </c>
      <c r="AP6" s="151">
        <v>35.6</v>
      </c>
      <c r="AQ6" s="151">
        <v>26.7</v>
      </c>
      <c r="AR6" s="151">
        <v>28.2</v>
      </c>
      <c r="AS6" s="151">
        <v>10.199999999999999</v>
      </c>
      <c r="AT6" s="151">
        <v>13.4</v>
      </c>
      <c r="AU6" s="151">
        <v>15.7</v>
      </c>
      <c r="AV6" s="151">
        <v>81.900000000000006</v>
      </c>
      <c r="AW6" s="151">
        <v>71.599999999999994</v>
      </c>
      <c r="AX6" s="151">
        <v>69.900000000000006</v>
      </c>
      <c r="AY6" s="151">
        <v>0</v>
      </c>
      <c r="AZ6" s="151">
        <v>1.3</v>
      </c>
      <c r="BA6" s="151">
        <v>1.6</v>
      </c>
      <c r="BB6" s="151">
        <v>80</v>
      </c>
      <c r="BC6" s="151">
        <v>79</v>
      </c>
      <c r="BD6" s="151">
        <v>79.099999999999994</v>
      </c>
      <c r="BE6" s="178">
        <v>10.122307692307688</v>
      </c>
      <c r="BF6" s="168">
        <v>10.227447418738162</v>
      </c>
      <c r="BG6" s="168">
        <v>10.085204496532077</v>
      </c>
      <c r="BH6" s="168">
        <v>12.948153846153843</v>
      </c>
      <c r="BI6" s="168">
        <v>12.576118546845141</v>
      </c>
      <c r="BJ6" s="168">
        <v>12.500545324085133</v>
      </c>
      <c r="BK6" s="168">
        <v>-2.8258461538461557</v>
      </c>
      <c r="BL6" s="168">
        <v>-2.3486711281069788</v>
      </c>
      <c r="BM6" s="168">
        <v>-2.4153408275530559</v>
      </c>
      <c r="BN6" s="168">
        <v>64.285714285714292</v>
      </c>
      <c r="BO6" s="151">
        <v>40.200000000000003</v>
      </c>
      <c r="BP6" s="171" t="s">
        <v>367</v>
      </c>
      <c r="BQ6" s="168">
        <v>96.428571428571431</v>
      </c>
      <c r="BR6" s="168">
        <v>78.19</v>
      </c>
      <c r="BS6" s="168">
        <v>73.62</v>
      </c>
      <c r="BT6" s="168">
        <v>8.2142857142857135</v>
      </c>
      <c r="BU6" s="168">
        <v>3.5971039182282794</v>
      </c>
      <c r="BV6" s="171" t="s">
        <v>367</v>
      </c>
      <c r="BW6" s="168">
        <v>46.035714285714285</v>
      </c>
      <c r="BX6" s="168">
        <v>41.655877342419082</v>
      </c>
      <c r="BY6" s="168">
        <v>42.307000000000002</v>
      </c>
    </row>
    <row r="7" spans="1:77" x14ac:dyDescent="0.2">
      <c r="A7" s="151" t="s">
        <v>3786</v>
      </c>
      <c r="B7" s="151" t="s">
        <v>3694</v>
      </c>
      <c r="C7" s="151" t="s">
        <v>3744</v>
      </c>
      <c r="D7" s="151" t="s">
        <v>3675</v>
      </c>
      <c r="E7" s="151" t="s">
        <v>3753</v>
      </c>
      <c r="F7" s="166">
        <v>451</v>
      </c>
      <c r="G7" s="166" t="s">
        <v>367</v>
      </c>
      <c r="H7" s="166" t="s">
        <v>367</v>
      </c>
      <c r="I7" s="151">
        <v>301</v>
      </c>
      <c r="J7" s="166" t="s">
        <v>367</v>
      </c>
      <c r="K7" s="166" t="s">
        <v>367</v>
      </c>
      <c r="L7" s="166">
        <v>289</v>
      </c>
      <c r="M7" s="166" t="s">
        <v>367</v>
      </c>
      <c r="N7" s="166" t="s">
        <v>367</v>
      </c>
      <c r="O7" s="166">
        <v>291</v>
      </c>
      <c r="P7" s="166" t="s">
        <v>367</v>
      </c>
      <c r="Q7" s="166" t="s">
        <v>367</v>
      </c>
      <c r="R7" s="179">
        <v>40.5</v>
      </c>
      <c r="S7" s="179">
        <v>49.2</v>
      </c>
      <c r="T7" s="179">
        <v>48.5</v>
      </c>
      <c r="U7" s="166">
        <v>54.7</v>
      </c>
      <c r="V7" s="166">
        <v>50.7</v>
      </c>
      <c r="W7" s="179">
        <v>47.2</v>
      </c>
      <c r="X7" s="166">
        <v>7.7</v>
      </c>
      <c r="Y7" s="166">
        <v>14.7</v>
      </c>
      <c r="Z7" s="179">
        <v>16.100000000000001</v>
      </c>
      <c r="AA7" s="179">
        <v>83.9</v>
      </c>
      <c r="AB7" s="179">
        <v>86.8</v>
      </c>
      <c r="AC7" s="179">
        <v>92.8</v>
      </c>
      <c r="AD7" s="166">
        <v>22.6</v>
      </c>
      <c r="AE7" s="179">
        <v>22.5</v>
      </c>
      <c r="AF7" s="179">
        <v>17</v>
      </c>
      <c r="AG7" s="177">
        <v>1.38927336</v>
      </c>
      <c r="AH7" s="177">
        <v>1.4868637099999999</v>
      </c>
      <c r="AI7" s="177">
        <v>1.3581606602149261</v>
      </c>
      <c r="AJ7" s="178">
        <v>22.230769200000001</v>
      </c>
      <c r="AK7" s="178">
        <v>20.795121999999999</v>
      </c>
      <c r="AL7" s="178">
        <v>22.668909800000002</v>
      </c>
      <c r="AM7" s="151">
        <v>16.899999999999999</v>
      </c>
      <c r="AN7" s="151">
        <v>37.1</v>
      </c>
      <c r="AO7" s="151">
        <v>48.1</v>
      </c>
      <c r="AP7" s="151">
        <v>33.799999999999997</v>
      </c>
      <c r="AQ7" s="151">
        <v>32.4</v>
      </c>
      <c r="AR7" s="151">
        <v>28.2</v>
      </c>
      <c r="AS7" s="151">
        <v>35.1</v>
      </c>
      <c r="AT7" s="151">
        <v>22.5</v>
      </c>
      <c r="AU7" s="151">
        <v>15.7</v>
      </c>
      <c r="AV7" s="151">
        <v>75</v>
      </c>
      <c r="AW7" s="151">
        <v>65.099999999999994</v>
      </c>
      <c r="AX7" s="151">
        <v>69.900000000000006</v>
      </c>
      <c r="AY7" s="151">
        <v>2.6</v>
      </c>
      <c r="AZ7" s="151">
        <v>2.6</v>
      </c>
      <c r="BA7" s="151">
        <v>1.6</v>
      </c>
      <c r="BB7" s="151">
        <v>72.2</v>
      </c>
      <c r="BC7" s="151">
        <v>79.400000000000006</v>
      </c>
      <c r="BD7" s="151">
        <v>79.099999999999994</v>
      </c>
      <c r="BE7" s="178">
        <v>8.5057446808510573</v>
      </c>
      <c r="BF7" s="168">
        <v>9.6572483221476997</v>
      </c>
      <c r="BG7" s="168">
        <v>10.085204496532077</v>
      </c>
      <c r="BH7" s="168">
        <v>11.176595744680855</v>
      </c>
      <c r="BI7" s="168">
        <v>12.273173537871523</v>
      </c>
      <c r="BJ7" s="168">
        <v>12.500545324085133</v>
      </c>
      <c r="BK7" s="168">
        <v>-2.6708510638297973</v>
      </c>
      <c r="BL7" s="168">
        <v>-2.6159252157238235</v>
      </c>
      <c r="BM7" s="168">
        <v>-2.4153408275530559</v>
      </c>
      <c r="BN7" s="190" t="s">
        <v>367</v>
      </c>
      <c r="BO7" s="171" t="s">
        <v>367</v>
      </c>
      <c r="BP7" s="171" t="s">
        <v>367</v>
      </c>
      <c r="BQ7" s="168">
        <v>75</v>
      </c>
      <c r="BR7" s="168">
        <v>59.635416666666664</v>
      </c>
      <c r="BS7" s="168">
        <v>73.62</v>
      </c>
      <c r="BT7" s="171" t="s">
        <v>367</v>
      </c>
      <c r="BU7" s="171" t="s">
        <v>367</v>
      </c>
      <c r="BV7" s="171" t="s">
        <v>367</v>
      </c>
      <c r="BW7" s="168">
        <v>46.791666666666664</v>
      </c>
      <c r="BX7" s="168">
        <v>44.299479166666664</v>
      </c>
      <c r="BY7" s="168">
        <v>42.307000000000002</v>
      </c>
    </row>
    <row r="8" spans="1:77" x14ac:dyDescent="0.2">
      <c r="A8" s="151" t="s">
        <v>3787</v>
      </c>
      <c r="B8" s="151" t="s">
        <v>3695</v>
      </c>
      <c r="C8" s="151" t="s">
        <v>3744</v>
      </c>
      <c r="D8" s="151" t="s">
        <v>3675</v>
      </c>
      <c r="E8" s="151" t="s">
        <v>3753</v>
      </c>
      <c r="F8" s="166">
        <v>690</v>
      </c>
      <c r="G8" s="166" t="s">
        <v>367</v>
      </c>
      <c r="H8" s="166" t="s">
        <v>367</v>
      </c>
      <c r="I8" s="151">
        <v>691</v>
      </c>
      <c r="J8" s="166" t="s">
        <v>367</v>
      </c>
      <c r="K8" s="166" t="s">
        <v>367</v>
      </c>
      <c r="L8" s="166">
        <v>679</v>
      </c>
      <c r="M8" s="166" t="s">
        <v>367</v>
      </c>
      <c r="N8" s="166" t="s">
        <v>367</v>
      </c>
      <c r="O8" s="166">
        <v>669</v>
      </c>
      <c r="P8" s="166" t="s">
        <v>367</v>
      </c>
      <c r="Q8" s="166" t="s">
        <v>367</v>
      </c>
      <c r="R8" s="179">
        <v>55.7</v>
      </c>
      <c r="S8" s="179">
        <v>49.2</v>
      </c>
      <c r="T8" s="179">
        <v>48.5</v>
      </c>
      <c r="U8" s="166">
        <v>17.2</v>
      </c>
      <c r="V8" s="166">
        <v>50.7</v>
      </c>
      <c r="W8" s="179">
        <v>47.2</v>
      </c>
      <c r="X8" s="166">
        <v>35.9</v>
      </c>
      <c r="Y8" s="166">
        <v>14.7</v>
      </c>
      <c r="Z8" s="179">
        <v>16.100000000000001</v>
      </c>
      <c r="AA8" s="179">
        <v>117.4</v>
      </c>
      <c r="AB8" s="179">
        <v>86.8</v>
      </c>
      <c r="AC8" s="179">
        <v>92.8</v>
      </c>
      <c r="AD8" s="166">
        <v>6.2</v>
      </c>
      <c r="AE8" s="179">
        <v>22.5</v>
      </c>
      <c r="AF8" s="179">
        <v>17</v>
      </c>
      <c r="AG8" s="177">
        <v>1.1016200300000001</v>
      </c>
      <c r="AH8" s="177">
        <v>1.4868637099999999</v>
      </c>
      <c r="AI8" s="177">
        <v>1.3581606602149261</v>
      </c>
      <c r="AJ8" s="178">
        <v>28.2916667</v>
      </c>
      <c r="AK8" s="178">
        <v>20.795121999999999</v>
      </c>
      <c r="AL8" s="178">
        <v>22.668909800000002</v>
      </c>
      <c r="AM8" s="151">
        <v>80.599999999999994</v>
      </c>
      <c r="AN8" s="151">
        <v>37.1</v>
      </c>
      <c r="AO8" s="151">
        <v>48.1</v>
      </c>
      <c r="AP8" s="151">
        <v>19.399999999999999</v>
      </c>
      <c r="AQ8" s="151">
        <v>32.4</v>
      </c>
      <c r="AR8" s="151">
        <v>28.2</v>
      </c>
      <c r="AS8" s="151">
        <v>0</v>
      </c>
      <c r="AT8" s="151">
        <v>22.5</v>
      </c>
      <c r="AU8" s="151">
        <v>15.7</v>
      </c>
      <c r="AV8" s="151">
        <v>84.4</v>
      </c>
      <c r="AW8" s="151">
        <v>65.099999999999994</v>
      </c>
      <c r="AX8" s="151">
        <v>69.900000000000006</v>
      </c>
      <c r="AY8" s="151">
        <v>0</v>
      </c>
      <c r="AZ8" s="151">
        <v>2.6</v>
      </c>
      <c r="BA8" s="151">
        <v>1.6</v>
      </c>
      <c r="BB8" s="151">
        <v>89.9</v>
      </c>
      <c r="BC8" s="151">
        <v>79.400000000000006</v>
      </c>
      <c r="BD8" s="151">
        <v>79.099999999999994</v>
      </c>
      <c r="BE8" s="178">
        <v>12.87315476190474</v>
      </c>
      <c r="BF8" s="168">
        <v>9.6572483221476997</v>
      </c>
      <c r="BG8" s="168">
        <v>10.085204496532077</v>
      </c>
      <c r="BH8" s="168">
        <v>13.836190476190476</v>
      </c>
      <c r="BI8" s="168">
        <v>12.273173537871523</v>
      </c>
      <c r="BJ8" s="168">
        <v>12.500545324085133</v>
      </c>
      <c r="BK8" s="168">
        <v>-0.96303571428573598</v>
      </c>
      <c r="BL8" s="168">
        <v>-2.6159252157238235</v>
      </c>
      <c r="BM8" s="168">
        <v>-2.4153408275530559</v>
      </c>
      <c r="BN8" s="190" t="s">
        <v>367</v>
      </c>
      <c r="BO8" s="171" t="s">
        <v>367</v>
      </c>
      <c r="BP8" s="171" t="s">
        <v>367</v>
      </c>
      <c r="BQ8" s="168">
        <v>82.926829268292678</v>
      </c>
      <c r="BR8" s="168">
        <v>59.635416666666664</v>
      </c>
      <c r="BS8" s="168">
        <v>73.62</v>
      </c>
      <c r="BT8" s="171" t="s">
        <v>367</v>
      </c>
      <c r="BU8" s="171" t="s">
        <v>367</v>
      </c>
      <c r="BV8" s="171" t="s">
        <v>367</v>
      </c>
      <c r="BW8" s="168">
        <v>47.926829268292686</v>
      </c>
      <c r="BX8" s="168">
        <v>44.299479166666664</v>
      </c>
      <c r="BY8" s="168">
        <v>42.307000000000002</v>
      </c>
    </row>
    <row r="9" spans="1:77" x14ac:dyDescent="0.2">
      <c r="A9" s="151" t="s">
        <v>3788</v>
      </c>
      <c r="B9" s="151" t="s">
        <v>3696</v>
      </c>
      <c r="C9" s="151" t="s">
        <v>3744</v>
      </c>
      <c r="D9" s="151" t="s">
        <v>3757</v>
      </c>
      <c r="E9" s="151" t="s">
        <v>3753</v>
      </c>
      <c r="F9" s="166">
        <v>103</v>
      </c>
      <c r="G9" s="166" t="s">
        <v>367</v>
      </c>
      <c r="H9" s="166" t="s">
        <v>367</v>
      </c>
      <c r="I9" s="151">
        <v>197</v>
      </c>
      <c r="J9" s="166" t="s">
        <v>367</v>
      </c>
      <c r="K9" s="166" t="s">
        <v>367</v>
      </c>
      <c r="L9" s="166">
        <v>241</v>
      </c>
      <c r="M9" s="166" t="s">
        <v>367</v>
      </c>
      <c r="N9" s="166" t="s">
        <v>367</v>
      </c>
      <c r="O9" s="166">
        <v>262</v>
      </c>
      <c r="P9" s="166" t="s">
        <v>367</v>
      </c>
      <c r="Q9" s="166" t="s">
        <v>367</v>
      </c>
      <c r="R9" s="179">
        <v>49.8</v>
      </c>
      <c r="S9" s="179">
        <v>49.2</v>
      </c>
      <c r="T9" s="179">
        <v>48.5</v>
      </c>
      <c r="U9" s="166">
        <v>56.1</v>
      </c>
      <c r="V9" s="166">
        <v>50.7</v>
      </c>
      <c r="W9" s="179">
        <v>47.2</v>
      </c>
      <c r="X9" s="166">
        <v>6.8</v>
      </c>
      <c r="Y9" s="166">
        <v>14.7</v>
      </c>
      <c r="Z9" s="179">
        <v>16.100000000000001</v>
      </c>
      <c r="AA9" s="179">
        <v>84</v>
      </c>
      <c r="AB9" s="179">
        <v>86.8</v>
      </c>
      <c r="AC9" s="179">
        <v>92.8</v>
      </c>
      <c r="AD9" s="166">
        <v>22.4</v>
      </c>
      <c r="AE9" s="179">
        <v>22.5</v>
      </c>
      <c r="AF9" s="179">
        <v>17</v>
      </c>
      <c r="AG9" s="177">
        <v>1.2012448099999999</v>
      </c>
      <c r="AH9" s="177">
        <v>1.4868637099999999</v>
      </c>
      <c r="AI9" s="177">
        <v>1.3581606602149261</v>
      </c>
      <c r="AJ9" s="178">
        <v>24.1</v>
      </c>
      <c r="AK9" s="178">
        <v>20.795121999999999</v>
      </c>
      <c r="AL9" s="178">
        <v>22.668909800000002</v>
      </c>
      <c r="AM9" s="151">
        <v>23.8</v>
      </c>
      <c r="AN9" s="151">
        <v>37.1</v>
      </c>
      <c r="AO9" s="151">
        <v>48.1</v>
      </c>
      <c r="AP9" s="151">
        <v>66.7</v>
      </c>
      <c r="AQ9" s="151">
        <v>32.4</v>
      </c>
      <c r="AR9" s="151">
        <v>28.2</v>
      </c>
      <c r="AS9" s="151">
        <v>9.5</v>
      </c>
      <c r="AT9" s="151">
        <v>22.5</v>
      </c>
      <c r="AU9" s="151">
        <v>15.7</v>
      </c>
      <c r="AV9" s="151">
        <v>70.2</v>
      </c>
      <c r="AW9" s="151">
        <v>65.099999999999994</v>
      </c>
      <c r="AX9" s="151">
        <v>69.900000000000006</v>
      </c>
      <c r="AY9" s="151">
        <v>0</v>
      </c>
      <c r="AZ9" s="151">
        <v>2.6</v>
      </c>
      <c r="BA9" s="151">
        <v>1.6</v>
      </c>
      <c r="BB9" s="151">
        <v>93.2</v>
      </c>
      <c r="BC9" s="151">
        <v>79.400000000000006</v>
      </c>
      <c r="BD9" s="151">
        <v>79.099999999999994</v>
      </c>
      <c r="BE9" s="178">
        <v>10.456590909090911</v>
      </c>
      <c r="BF9" s="168">
        <v>9.6572483221476997</v>
      </c>
      <c r="BG9" s="168">
        <v>10.085204496532077</v>
      </c>
      <c r="BH9" s="168">
        <v>13.350000000000005</v>
      </c>
      <c r="BI9" s="168">
        <v>12.273173537871523</v>
      </c>
      <c r="BJ9" s="168">
        <v>12.500545324085133</v>
      </c>
      <c r="BK9" s="168">
        <v>-2.8934090909090937</v>
      </c>
      <c r="BL9" s="168">
        <v>-2.6159252157238235</v>
      </c>
      <c r="BM9" s="168">
        <v>-2.4153408275530559</v>
      </c>
      <c r="BN9" s="190" t="s">
        <v>367</v>
      </c>
      <c r="BO9" s="171" t="s">
        <v>367</v>
      </c>
      <c r="BP9" s="171" t="s">
        <v>367</v>
      </c>
      <c r="BQ9" s="168">
        <v>59.090909090909093</v>
      </c>
      <c r="BR9" s="168">
        <v>59.635416666666664</v>
      </c>
      <c r="BS9" s="168">
        <v>73.62</v>
      </c>
      <c r="BT9" s="171" t="s">
        <v>367</v>
      </c>
      <c r="BU9" s="171" t="s">
        <v>367</v>
      </c>
      <c r="BV9" s="171" t="s">
        <v>367</v>
      </c>
      <c r="BW9" s="168">
        <v>41</v>
      </c>
      <c r="BX9" s="168">
        <v>44.299479166666664</v>
      </c>
      <c r="BY9" s="168">
        <v>42.307000000000002</v>
      </c>
    </row>
    <row r="10" spans="1:77" x14ac:dyDescent="0.2">
      <c r="A10" s="151" t="s">
        <v>3789</v>
      </c>
      <c r="B10" s="151" t="s">
        <v>3697</v>
      </c>
      <c r="C10" s="151" t="s">
        <v>3744</v>
      </c>
      <c r="D10" s="151" t="s">
        <v>3758</v>
      </c>
      <c r="E10" s="151" t="s">
        <v>3753</v>
      </c>
      <c r="F10" s="166">
        <v>532</v>
      </c>
      <c r="G10" s="166">
        <v>70</v>
      </c>
      <c r="H10" s="166" t="s">
        <v>367</v>
      </c>
      <c r="I10" s="151">
        <v>430</v>
      </c>
      <c r="J10" s="166">
        <v>62</v>
      </c>
      <c r="K10" s="166" t="s">
        <v>367</v>
      </c>
      <c r="L10" s="166">
        <v>378</v>
      </c>
      <c r="M10" s="166">
        <v>63</v>
      </c>
      <c r="N10" s="166" t="s">
        <v>367</v>
      </c>
      <c r="O10" s="166">
        <v>380</v>
      </c>
      <c r="P10" s="166">
        <v>61</v>
      </c>
      <c r="Q10" s="166" t="s">
        <v>367</v>
      </c>
      <c r="R10" s="179">
        <v>48.1</v>
      </c>
      <c r="S10" s="179">
        <v>49.2</v>
      </c>
      <c r="T10" s="179">
        <v>48.5</v>
      </c>
      <c r="U10" s="166">
        <v>53.5</v>
      </c>
      <c r="V10" s="166">
        <v>50.7</v>
      </c>
      <c r="W10" s="179">
        <v>47.2</v>
      </c>
      <c r="X10" s="166">
        <v>8</v>
      </c>
      <c r="Y10" s="166">
        <v>14.7</v>
      </c>
      <c r="Z10" s="179">
        <v>16.100000000000001</v>
      </c>
      <c r="AA10" s="179">
        <v>87.1</v>
      </c>
      <c r="AB10" s="179">
        <v>86.8</v>
      </c>
      <c r="AC10" s="179">
        <v>92.8</v>
      </c>
      <c r="AD10" s="166">
        <v>22</v>
      </c>
      <c r="AE10" s="179">
        <v>22.5</v>
      </c>
      <c r="AF10" s="179">
        <v>17</v>
      </c>
      <c r="AG10" s="177">
        <v>1.48866213</v>
      </c>
      <c r="AH10" s="177">
        <v>1.4868637099999999</v>
      </c>
      <c r="AI10" s="177">
        <v>1.3581606602149261</v>
      </c>
      <c r="AJ10" s="178">
        <v>21</v>
      </c>
      <c r="AK10" s="178">
        <v>20.795121999999999</v>
      </c>
      <c r="AL10" s="178">
        <v>22.668909800000002</v>
      </c>
      <c r="AM10" s="151">
        <v>44.6</v>
      </c>
      <c r="AN10" s="151">
        <v>37.1</v>
      </c>
      <c r="AO10" s="151">
        <v>48.1</v>
      </c>
      <c r="AP10" s="151">
        <v>31.5</v>
      </c>
      <c r="AQ10" s="151">
        <v>32.4</v>
      </c>
      <c r="AR10" s="151">
        <v>28.2</v>
      </c>
      <c r="AS10" s="151">
        <v>19.2</v>
      </c>
      <c r="AT10" s="151">
        <v>22.5</v>
      </c>
      <c r="AU10" s="151">
        <v>15.7</v>
      </c>
      <c r="AV10" s="151">
        <v>63.9</v>
      </c>
      <c r="AW10" s="151">
        <v>65.099999999999994</v>
      </c>
      <c r="AX10" s="151">
        <v>69.900000000000006</v>
      </c>
      <c r="AY10" s="151">
        <v>2.2999999999999998</v>
      </c>
      <c r="AZ10" s="151">
        <v>2.6</v>
      </c>
      <c r="BA10" s="151">
        <v>1.6</v>
      </c>
      <c r="BB10" s="151">
        <v>90.1</v>
      </c>
      <c r="BC10" s="151">
        <v>79.400000000000006</v>
      </c>
      <c r="BD10" s="151">
        <v>79.099999999999994</v>
      </c>
      <c r="BE10" s="178">
        <v>10.002127659574459</v>
      </c>
      <c r="BF10" s="168">
        <v>9.6572483221476997</v>
      </c>
      <c r="BG10" s="168">
        <v>10.085204496532077</v>
      </c>
      <c r="BH10" s="168">
        <v>12.088510638297869</v>
      </c>
      <c r="BI10" s="168">
        <v>12.273173537871523</v>
      </c>
      <c r="BJ10" s="168">
        <v>12.500545324085133</v>
      </c>
      <c r="BK10" s="168">
        <v>-2.0863829787234103</v>
      </c>
      <c r="BL10" s="168">
        <v>-2.6159252157238235</v>
      </c>
      <c r="BM10" s="168">
        <v>-2.4153408275530559</v>
      </c>
      <c r="BN10" s="190" t="s">
        <v>367</v>
      </c>
      <c r="BO10" s="171" t="s">
        <v>367</v>
      </c>
      <c r="BP10" s="171" t="s">
        <v>367</v>
      </c>
      <c r="BQ10" s="168">
        <v>81.818181818181827</v>
      </c>
      <c r="BR10" s="168">
        <v>59.635416666666664</v>
      </c>
      <c r="BS10" s="168">
        <v>73.62</v>
      </c>
      <c r="BT10" s="171" t="s">
        <v>367</v>
      </c>
      <c r="BU10" s="171" t="s">
        <v>367</v>
      </c>
      <c r="BV10" s="171" t="s">
        <v>367</v>
      </c>
      <c r="BW10" s="168">
        <v>48.424242424242422</v>
      </c>
      <c r="BX10" s="168">
        <v>44.299479166666664</v>
      </c>
      <c r="BY10" s="168">
        <v>42.307000000000002</v>
      </c>
    </row>
    <row r="11" spans="1:77" x14ac:dyDescent="0.2">
      <c r="A11" s="151" t="s">
        <v>3790</v>
      </c>
      <c r="B11" s="151" t="s">
        <v>3698</v>
      </c>
      <c r="C11" s="151" t="s">
        <v>3744</v>
      </c>
      <c r="D11" s="151" t="s">
        <v>3759</v>
      </c>
      <c r="E11" s="151" t="s">
        <v>3753</v>
      </c>
      <c r="F11" s="166">
        <v>297</v>
      </c>
      <c r="G11" s="166" t="s">
        <v>367</v>
      </c>
      <c r="H11" s="166" t="s">
        <v>367</v>
      </c>
      <c r="I11" s="151">
        <v>265</v>
      </c>
      <c r="J11" s="166" t="s">
        <v>367</v>
      </c>
      <c r="K11" s="166" t="s">
        <v>367</v>
      </c>
      <c r="L11" s="166">
        <v>238</v>
      </c>
      <c r="M11" s="166" t="s">
        <v>367</v>
      </c>
      <c r="N11" s="166" t="s">
        <v>367</v>
      </c>
      <c r="O11" s="166">
        <v>190</v>
      </c>
      <c r="P11" s="166" t="s">
        <v>367</v>
      </c>
      <c r="Q11" s="166" t="s">
        <v>367</v>
      </c>
      <c r="R11" s="179">
        <v>47.9</v>
      </c>
      <c r="S11" s="179">
        <v>49.2</v>
      </c>
      <c r="T11" s="179">
        <v>48.5</v>
      </c>
      <c r="U11" s="166">
        <v>58.4</v>
      </c>
      <c r="V11" s="166">
        <v>50.7</v>
      </c>
      <c r="W11" s="179">
        <v>47.2</v>
      </c>
      <c r="X11" s="166">
        <v>22</v>
      </c>
      <c r="Y11" s="166">
        <v>14.7</v>
      </c>
      <c r="Z11" s="179">
        <v>16.100000000000001</v>
      </c>
      <c r="AA11" s="179">
        <v>93.6</v>
      </c>
      <c r="AB11" s="179">
        <v>86.8</v>
      </c>
      <c r="AC11" s="179">
        <v>92.8</v>
      </c>
      <c r="AD11" s="166">
        <v>27.3</v>
      </c>
      <c r="AE11" s="179">
        <v>22.5</v>
      </c>
      <c r="AF11" s="179">
        <v>17</v>
      </c>
      <c r="AG11" s="177">
        <v>1.5231092399999999</v>
      </c>
      <c r="AH11" s="177">
        <v>1.4868637099999999</v>
      </c>
      <c r="AI11" s="177">
        <v>1.3581606602149261</v>
      </c>
      <c r="AJ11" s="178">
        <v>19.8333333</v>
      </c>
      <c r="AK11" s="178">
        <v>20.795121999999999</v>
      </c>
      <c r="AL11" s="178">
        <v>22.668909800000002</v>
      </c>
      <c r="AM11" s="151">
        <v>22.1</v>
      </c>
      <c r="AN11" s="151">
        <v>37.1</v>
      </c>
      <c r="AO11" s="151">
        <v>48.1</v>
      </c>
      <c r="AP11" s="151">
        <v>33.799999999999997</v>
      </c>
      <c r="AQ11" s="151">
        <v>32.4</v>
      </c>
      <c r="AR11" s="151">
        <v>28.2</v>
      </c>
      <c r="AS11" s="151">
        <v>31.2</v>
      </c>
      <c r="AT11" s="151">
        <v>22.5</v>
      </c>
      <c r="AU11" s="151">
        <v>15.7</v>
      </c>
      <c r="AV11" s="151">
        <v>74.599999999999994</v>
      </c>
      <c r="AW11" s="151">
        <v>65.099999999999994</v>
      </c>
      <c r="AX11" s="151">
        <v>69.900000000000006</v>
      </c>
      <c r="AY11" s="151">
        <v>5.2</v>
      </c>
      <c r="AZ11" s="151">
        <v>2.6</v>
      </c>
      <c r="BA11" s="151">
        <v>1.6</v>
      </c>
      <c r="BB11" s="151">
        <v>73</v>
      </c>
      <c r="BC11" s="151">
        <v>79.400000000000006</v>
      </c>
      <c r="BD11" s="151">
        <v>79.099999999999994</v>
      </c>
      <c r="BE11" s="178">
        <v>9.3089855072463763</v>
      </c>
      <c r="BF11" s="168">
        <v>9.6572483221476997</v>
      </c>
      <c r="BG11" s="168">
        <v>10.085204496532077</v>
      </c>
      <c r="BH11" s="168">
        <v>11.346231884057968</v>
      </c>
      <c r="BI11" s="168">
        <v>12.273173537871523</v>
      </c>
      <c r="BJ11" s="168">
        <v>12.500545324085133</v>
      </c>
      <c r="BK11" s="168">
        <v>-2.0372463768115914</v>
      </c>
      <c r="BL11" s="168">
        <v>-2.6159252157238235</v>
      </c>
      <c r="BM11" s="168">
        <v>-2.4153408275530559</v>
      </c>
      <c r="BN11" s="190" t="s">
        <v>367</v>
      </c>
      <c r="BO11" s="171" t="s">
        <v>367</v>
      </c>
      <c r="BP11" s="171" t="s">
        <v>367</v>
      </c>
      <c r="BQ11" s="168">
        <v>94.73684210526315</v>
      </c>
      <c r="BR11" s="168">
        <v>59.635416666666664</v>
      </c>
      <c r="BS11" s="168">
        <v>73.62</v>
      </c>
      <c r="BT11" s="171" t="s">
        <v>367</v>
      </c>
      <c r="BU11" s="171" t="s">
        <v>367</v>
      </c>
      <c r="BV11" s="171" t="s">
        <v>367</v>
      </c>
      <c r="BW11" s="168">
        <v>46.736842105263158</v>
      </c>
      <c r="BX11" s="168">
        <v>44.299479166666664</v>
      </c>
      <c r="BY11" s="168">
        <v>42.307000000000002</v>
      </c>
    </row>
    <row r="12" spans="1:77" x14ac:dyDescent="0.2">
      <c r="A12" s="151" t="s">
        <v>3791</v>
      </c>
      <c r="B12" s="151" t="s">
        <v>3699</v>
      </c>
      <c r="C12" s="151" t="s">
        <v>3744</v>
      </c>
      <c r="D12" s="151" t="s">
        <v>3760</v>
      </c>
      <c r="E12" s="151" t="s">
        <v>3753</v>
      </c>
      <c r="F12" s="166">
        <v>147</v>
      </c>
      <c r="G12" s="166">
        <v>13</v>
      </c>
      <c r="H12" s="166" t="s">
        <v>367</v>
      </c>
      <c r="I12" s="151">
        <v>126</v>
      </c>
      <c r="J12" s="166" t="s">
        <v>367</v>
      </c>
      <c r="K12" s="166" t="s">
        <v>367</v>
      </c>
      <c r="L12" s="166">
        <v>103</v>
      </c>
      <c r="M12" s="166" t="s">
        <v>367</v>
      </c>
      <c r="N12" s="166" t="s">
        <v>367</v>
      </c>
      <c r="O12" s="166">
        <v>90</v>
      </c>
      <c r="P12" s="166" t="s">
        <v>367</v>
      </c>
      <c r="Q12" s="166" t="s">
        <v>367</v>
      </c>
      <c r="R12" s="179">
        <v>49.5</v>
      </c>
      <c r="S12" s="179">
        <v>49.2</v>
      </c>
      <c r="T12" s="179">
        <v>48.5</v>
      </c>
      <c r="U12" s="166">
        <v>77.099999999999994</v>
      </c>
      <c r="V12" s="166">
        <v>50.7</v>
      </c>
      <c r="W12" s="179">
        <v>47.2</v>
      </c>
      <c r="X12" s="166">
        <v>8.4</v>
      </c>
      <c r="Y12" s="166">
        <v>14.7</v>
      </c>
      <c r="Z12" s="179">
        <v>16.100000000000001</v>
      </c>
      <c r="AA12" s="179">
        <v>68.099999999999994</v>
      </c>
      <c r="AB12" s="179">
        <v>86.8</v>
      </c>
      <c r="AC12" s="179">
        <v>92.8</v>
      </c>
      <c r="AD12" s="166">
        <v>45.8</v>
      </c>
      <c r="AE12" s="179">
        <v>22.5</v>
      </c>
      <c r="AF12" s="179">
        <v>17</v>
      </c>
      <c r="AG12" s="177">
        <v>1.47087379</v>
      </c>
      <c r="AH12" s="177">
        <v>1.4868637099999999</v>
      </c>
      <c r="AI12" s="177">
        <v>1.3581606602149261</v>
      </c>
      <c r="AJ12" s="178">
        <v>20.6</v>
      </c>
      <c r="AK12" s="178">
        <v>20.795121999999999</v>
      </c>
      <c r="AL12" s="178">
        <v>22.668909800000002</v>
      </c>
      <c r="AM12" s="151">
        <v>32.5</v>
      </c>
      <c r="AN12" s="151">
        <v>37.1</v>
      </c>
      <c r="AO12" s="151">
        <v>48.1</v>
      </c>
      <c r="AP12" s="151">
        <v>40</v>
      </c>
      <c r="AQ12" s="151">
        <v>32.4</v>
      </c>
      <c r="AR12" s="151">
        <v>28.2</v>
      </c>
      <c r="AS12" s="151">
        <v>20</v>
      </c>
      <c r="AT12" s="151">
        <v>22.5</v>
      </c>
      <c r="AU12" s="151">
        <v>15.7</v>
      </c>
      <c r="AV12" s="151">
        <v>68.900000000000006</v>
      </c>
      <c r="AW12" s="151">
        <v>65.099999999999994</v>
      </c>
      <c r="AX12" s="151">
        <v>69.900000000000006</v>
      </c>
      <c r="AY12" s="151">
        <v>0</v>
      </c>
      <c r="AZ12" s="151">
        <v>2.6</v>
      </c>
      <c r="BA12" s="151">
        <v>1.6</v>
      </c>
      <c r="BB12" s="151">
        <v>57.1</v>
      </c>
      <c r="BC12" s="151">
        <v>79.400000000000006</v>
      </c>
      <c r="BD12" s="151">
        <v>79.099999999999994</v>
      </c>
      <c r="BE12" s="178">
        <v>7.98257142857143</v>
      </c>
      <c r="BF12" s="168">
        <v>9.6572483221476997</v>
      </c>
      <c r="BG12" s="168">
        <v>10.085204496532077</v>
      </c>
      <c r="BH12" s="168">
        <v>11.042857142857139</v>
      </c>
      <c r="BI12" s="168">
        <v>12.273173537871523</v>
      </c>
      <c r="BJ12" s="168">
        <v>12.500545324085133</v>
      </c>
      <c r="BK12" s="168">
        <v>-3.0602857142857092</v>
      </c>
      <c r="BL12" s="168">
        <v>-2.6159252157238235</v>
      </c>
      <c r="BM12" s="168">
        <v>-2.4153408275530559</v>
      </c>
      <c r="BN12" s="190" t="s">
        <v>367</v>
      </c>
      <c r="BO12" s="171" t="s">
        <v>367</v>
      </c>
      <c r="BP12" s="171" t="s">
        <v>367</v>
      </c>
      <c r="BQ12" s="168">
        <v>45.454545454545453</v>
      </c>
      <c r="BR12" s="168">
        <v>59.635416666666664</v>
      </c>
      <c r="BS12" s="168">
        <v>73.62</v>
      </c>
      <c r="BT12" s="171" t="s">
        <v>367</v>
      </c>
      <c r="BU12" s="171" t="s">
        <v>367</v>
      </c>
      <c r="BV12" s="171" t="s">
        <v>367</v>
      </c>
      <c r="BW12" s="168">
        <v>41.454545454545453</v>
      </c>
      <c r="BX12" s="168">
        <v>44.299479166666664</v>
      </c>
      <c r="BY12" s="168">
        <v>42.307000000000002</v>
      </c>
    </row>
    <row r="13" spans="1:77" x14ac:dyDescent="0.2">
      <c r="A13" s="151" t="s">
        <v>3792</v>
      </c>
      <c r="B13" s="151" t="s">
        <v>3700</v>
      </c>
      <c r="C13" s="151" t="s">
        <v>3744</v>
      </c>
      <c r="D13" s="151" t="s">
        <v>3761</v>
      </c>
      <c r="E13" s="151" t="s">
        <v>3753</v>
      </c>
      <c r="F13" s="166">
        <v>181</v>
      </c>
      <c r="G13" s="166" t="s">
        <v>367</v>
      </c>
      <c r="H13" s="166" t="s">
        <v>367</v>
      </c>
      <c r="I13" s="151">
        <v>51</v>
      </c>
      <c r="J13" s="166" t="s">
        <v>367</v>
      </c>
      <c r="K13" s="166" t="s">
        <v>367</v>
      </c>
      <c r="L13" s="166">
        <v>57</v>
      </c>
      <c r="M13" s="166" t="s">
        <v>367</v>
      </c>
      <c r="N13" s="166" t="s">
        <v>367</v>
      </c>
      <c r="O13" s="166">
        <v>52</v>
      </c>
      <c r="P13" s="166" t="s">
        <v>367</v>
      </c>
      <c r="Q13" s="166" t="s">
        <v>367</v>
      </c>
      <c r="R13" s="179">
        <v>42.1</v>
      </c>
      <c r="S13" s="179">
        <v>49.2</v>
      </c>
      <c r="T13" s="179">
        <v>48.5</v>
      </c>
      <c r="U13" s="166">
        <v>34.799999999999997</v>
      </c>
      <c r="V13" s="166">
        <v>50.7</v>
      </c>
      <c r="W13" s="179">
        <v>47.2</v>
      </c>
      <c r="X13" s="166">
        <v>26.1</v>
      </c>
      <c r="Y13" s="166">
        <v>14.7</v>
      </c>
      <c r="Z13" s="179">
        <v>16.100000000000001</v>
      </c>
      <c r="AA13" s="179">
        <v>82.8</v>
      </c>
      <c r="AB13" s="179">
        <v>86.8</v>
      </c>
      <c r="AC13" s="179">
        <v>92.8</v>
      </c>
      <c r="AD13" s="166">
        <v>53.3</v>
      </c>
      <c r="AE13" s="179">
        <v>22.5</v>
      </c>
      <c r="AF13" s="179">
        <v>17</v>
      </c>
      <c r="AG13" s="177">
        <v>2.24561404</v>
      </c>
      <c r="AH13" s="177">
        <v>1.4868637099999999</v>
      </c>
      <c r="AI13" s="177">
        <v>1.3581606602149261</v>
      </c>
      <c r="AJ13" s="178">
        <v>14.25</v>
      </c>
      <c r="AK13" s="178">
        <v>20.795121999999999</v>
      </c>
      <c r="AL13" s="178">
        <v>22.668909800000002</v>
      </c>
      <c r="AM13" s="151">
        <v>50</v>
      </c>
      <c r="AN13" s="151">
        <v>37.1</v>
      </c>
      <c r="AO13" s="151">
        <v>48.1</v>
      </c>
      <c r="AP13" s="151">
        <v>28.6</v>
      </c>
      <c r="AQ13" s="151">
        <v>32.4</v>
      </c>
      <c r="AR13" s="151">
        <v>28.2</v>
      </c>
      <c r="AS13" s="151">
        <v>7.1</v>
      </c>
      <c r="AT13" s="151">
        <v>22.5</v>
      </c>
      <c r="AU13" s="151">
        <v>15.7</v>
      </c>
      <c r="AV13" s="151">
        <v>30.4</v>
      </c>
      <c r="AW13" s="151">
        <v>65.099999999999994</v>
      </c>
      <c r="AX13" s="151">
        <v>69.900000000000006</v>
      </c>
      <c r="AY13" s="151">
        <v>0</v>
      </c>
      <c r="AZ13" s="151">
        <v>2.6</v>
      </c>
      <c r="BA13" s="151">
        <v>1.6</v>
      </c>
      <c r="BB13" s="151">
        <v>30</v>
      </c>
      <c r="BC13" s="151">
        <v>79.400000000000006</v>
      </c>
      <c r="BD13" s="151">
        <v>79.099999999999994</v>
      </c>
      <c r="BE13" s="178">
        <v>5.5908333333333333</v>
      </c>
      <c r="BF13" s="168">
        <v>9.6572483221476997</v>
      </c>
      <c r="BG13" s="168">
        <v>10.085204496532077</v>
      </c>
      <c r="BH13" s="168">
        <v>10.795833333333333</v>
      </c>
      <c r="BI13" s="168">
        <v>12.273173537871523</v>
      </c>
      <c r="BJ13" s="168">
        <v>12.500545324085133</v>
      </c>
      <c r="BK13" s="168">
        <v>-5.2049999999999992</v>
      </c>
      <c r="BL13" s="168">
        <v>-2.6159252157238235</v>
      </c>
      <c r="BM13" s="168">
        <v>-2.4153408275530559</v>
      </c>
      <c r="BN13" s="190" t="s">
        <v>367</v>
      </c>
      <c r="BO13" s="171" t="s">
        <v>367</v>
      </c>
      <c r="BP13" s="171" t="s">
        <v>367</v>
      </c>
      <c r="BQ13" s="168">
        <v>36.363636363636367</v>
      </c>
      <c r="BR13" s="168">
        <v>59.635416666666664</v>
      </c>
      <c r="BS13" s="168">
        <v>73.62</v>
      </c>
      <c r="BT13" s="171" t="s">
        <v>367</v>
      </c>
      <c r="BU13" s="171" t="s">
        <v>367</v>
      </c>
      <c r="BV13" s="171" t="s">
        <v>367</v>
      </c>
      <c r="BW13" s="168">
        <v>42</v>
      </c>
      <c r="BX13" s="168">
        <v>44.299479166666664</v>
      </c>
      <c r="BY13" s="168">
        <v>42.307000000000002</v>
      </c>
    </row>
    <row r="14" spans="1:77" x14ac:dyDescent="0.2">
      <c r="A14" s="151" t="s">
        <v>3793</v>
      </c>
      <c r="B14" s="151" t="s">
        <v>3701</v>
      </c>
      <c r="C14" s="151" t="s">
        <v>3658</v>
      </c>
      <c r="D14" s="151" t="s">
        <v>3675</v>
      </c>
      <c r="E14" s="151" t="s">
        <v>3752</v>
      </c>
      <c r="F14" s="166">
        <v>853</v>
      </c>
      <c r="G14" s="166" t="s">
        <v>367</v>
      </c>
      <c r="H14" s="166" t="s">
        <v>367</v>
      </c>
      <c r="I14" s="151">
        <v>855</v>
      </c>
      <c r="J14" s="166" t="s">
        <v>367</v>
      </c>
      <c r="K14" s="166" t="s">
        <v>367</v>
      </c>
      <c r="L14" s="166">
        <v>853</v>
      </c>
      <c r="M14" s="166" t="s">
        <v>367</v>
      </c>
      <c r="N14" s="166" t="s">
        <v>367</v>
      </c>
      <c r="O14" s="166">
        <v>884</v>
      </c>
      <c r="P14" s="166" t="s">
        <v>367</v>
      </c>
      <c r="Q14" s="166" t="s">
        <v>367</v>
      </c>
      <c r="R14" s="179">
        <v>48.8</v>
      </c>
      <c r="S14" s="179">
        <v>48.3</v>
      </c>
      <c r="T14" s="179">
        <v>48.5</v>
      </c>
      <c r="U14" s="166">
        <v>8.6999999999999993</v>
      </c>
      <c r="V14" s="166">
        <v>46.2</v>
      </c>
      <c r="W14" s="179">
        <v>47.2</v>
      </c>
      <c r="X14" s="166">
        <v>47</v>
      </c>
      <c r="Y14" s="166">
        <v>16.5</v>
      </c>
      <c r="Z14" s="179">
        <v>16.100000000000001</v>
      </c>
      <c r="AA14" s="179">
        <v>132.19999999999999</v>
      </c>
      <c r="AB14" s="179">
        <v>94.7</v>
      </c>
      <c r="AC14" s="179">
        <v>92.8</v>
      </c>
      <c r="AD14" s="166">
        <v>7</v>
      </c>
      <c r="AE14" s="179">
        <v>15.3</v>
      </c>
      <c r="AF14" s="179">
        <v>17</v>
      </c>
      <c r="AG14" s="177">
        <v>1.1140142500000001</v>
      </c>
      <c r="AH14" s="177">
        <v>1.3145469000000001</v>
      </c>
      <c r="AI14" s="177">
        <v>1.3581606602149261</v>
      </c>
      <c r="AJ14" s="178">
        <v>28.066666699999999</v>
      </c>
      <c r="AK14" s="178">
        <v>23.382899628252787</v>
      </c>
      <c r="AL14" s="178">
        <v>22.668909800000002</v>
      </c>
      <c r="AM14" s="151">
        <v>94.8</v>
      </c>
      <c r="AN14" s="151">
        <v>51.8</v>
      </c>
      <c r="AO14" s="151">
        <v>48.1</v>
      </c>
      <c r="AP14" s="151">
        <v>3.4</v>
      </c>
      <c r="AQ14" s="151">
        <v>26.7</v>
      </c>
      <c r="AR14" s="151">
        <v>28.2</v>
      </c>
      <c r="AS14" s="151">
        <v>1.3</v>
      </c>
      <c r="AT14" s="151">
        <v>13.4</v>
      </c>
      <c r="AU14" s="151">
        <v>15.7</v>
      </c>
      <c r="AV14" s="151">
        <v>77.2</v>
      </c>
      <c r="AW14" s="151">
        <v>71.599999999999994</v>
      </c>
      <c r="AX14" s="151">
        <v>69.900000000000006</v>
      </c>
      <c r="AY14" s="151">
        <v>0.4</v>
      </c>
      <c r="AZ14" s="151">
        <v>1.3</v>
      </c>
      <c r="BA14" s="151">
        <v>1.6</v>
      </c>
      <c r="BB14" s="151">
        <v>97.9</v>
      </c>
      <c r="BC14" s="151">
        <v>79</v>
      </c>
      <c r="BD14" s="151">
        <v>79.099999999999994</v>
      </c>
      <c r="BE14" s="178">
        <v>13.773838383838353</v>
      </c>
      <c r="BF14" s="168">
        <v>10.227447418738162</v>
      </c>
      <c r="BG14" s="168">
        <v>10.085204496532077</v>
      </c>
      <c r="BH14" s="168">
        <v>14.556818181818175</v>
      </c>
      <c r="BI14" s="168">
        <v>12.576118546845141</v>
      </c>
      <c r="BJ14" s="168">
        <v>12.500545324085133</v>
      </c>
      <c r="BK14" s="168">
        <v>-0.78297979797982187</v>
      </c>
      <c r="BL14" s="168">
        <v>-2.3486711281069788</v>
      </c>
      <c r="BM14" s="168">
        <v>-2.4153408275530559</v>
      </c>
      <c r="BN14" s="168">
        <v>52.830188679245282</v>
      </c>
      <c r="BO14" s="151">
        <v>40.200000000000003</v>
      </c>
      <c r="BP14" s="171" t="s">
        <v>367</v>
      </c>
      <c r="BQ14" s="168">
        <v>88.679245283018872</v>
      </c>
      <c r="BR14" s="168">
        <v>78.19</v>
      </c>
      <c r="BS14" s="168">
        <v>73.62</v>
      </c>
      <c r="BT14" s="168">
        <v>5.6603773584905657</v>
      </c>
      <c r="BU14" s="168">
        <v>3.5971039182282794</v>
      </c>
      <c r="BV14" s="171" t="s">
        <v>367</v>
      </c>
      <c r="BW14" s="168">
        <v>42.622641509433961</v>
      </c>
      <c r="BX14" s="168">
        <v>41.655877342419082</v>
      </c>
      <c r="BY14" s="168">
        <v>42.307000000000002</v>
      </c>
    </row>
    <row r="15" spans="1:77" x14ac:dyDescent="0.2">
      <c r="A15" s="151" t="s">
        <v>3794</v>
      </c>
      <c r="B15" s="151" t="s">
        <v>3702</v>
      </c>
      <c r="C15" s="151" t="s">
        <v>3658</v>
      </c>
      <c r="D15" s="151" t="s">
        <v>3763</v>
      </c>
      <c r="E15" s="151" t="s">
        <v>3752</v>
      </c>
      <c r="F15" s="166">
        <v>637</v>
      </c>
      <c r="G15" s="166">
        <v>41</v>
      </c>
      <c r="H15" s="166">
        <v>45</v>
      </c>
      <c r="I15" s="151">
        <v>367</v>
      </c>
      <c r="J15" s="166">
        <v>67</v>
      </c>
      <c r="K15" s="166">
        <v>34</v>
      </c>
      <c r="L15" s="166">
        <v>364</v>
      </c>
      <c r="M15" s="166">
        <v>59</v>
      </c>
      <c r="N15" s="166">
        <v>30</v>
      </c>
      <c r="O15" s="166">
        <v>371</v>
      </c>
      <c r="P15" s="166">
        <v>64</v>
      </c>
      <c r="Q15" s="166">
        <v>15</v>
      </c>
      <c r="R15" s="179">
        <v>50.3</v>
      </c>
      <c r="S15" s="179">
        <v>48.3</v>
      </c>
      <c r="T15" s="179">
        <v>48.5</v>
      </c>
      <c r="U15" s="166">
        <v>53.3</v>
      </c>
      <c r="V15" s="166">
        <v>46.2</v>
      </c>
      <c r="W15" s="179">
        <v>47.2</v>
      </c>
      <c r="X15" s="166">
        <v>15.3</v>
      </c>
      <c r="Y15" s="166">
        <v>16.5</v>
      </c>
      <c r="Z15" s="179">
        <v>16.100000000000001</v>
      </c>
      <c r="AA15" s="179">
        <v>90.1</v>
      </c>
      <c r="AB15" s="179">
        <v>94.7</v>
      </c>
      <c r="AC15" s="179">
        <v>92.8</v>
      </c>
      <c r="AD15" s="166">
        <v>17.7</v>
      </c>
      <c r="AE15" s="179">
        <v>15.3</v>
      </c>
      <c r="AF15" s="179">
        <v>17</v>
      </c>
      <c r="AG15" s="177">
        <v>1.3324099700000001</v>
      </c>
      <c r="AH15" s="177">
        <v>1.3145469000000001</v>
      </c>
      <c r="AI15" s="177">
        <v>1.3581606602149261</v>
      </c>
      <c r="AJ15" s="178">
        <v>22.5625</v>
      </c>
      <c r="AK15" s="178">
        <v>23.382899628252787</v>
      </c>
      <c r="AL15" s="178">
        <v>22.668909800000002</v>
      </c>
      <c r="AM15" s="151">
        <v>38.4</v>
      </c>
      <c r="AN15" s="151">
        <v>51.8</v>
      </c>
      <c r="AO15" s="151">
        <v>48.1</v>
      </c>
      <c r="AP15" s="151">
        <v>17.399999999999999</v>
      </c>
      <c r="AQ15" s="151">
        <v>26.7</v>
      </c>
      <c r="AR15" s="151">
        <v>28.2</v>
      </c>
      <c r="AS15" s="151">
        <v>25.6</v>
      </c>
      <c r="AT15" s="151">
        <v>13.4</v>
      </c>
      <c r="AU15" s="151">
        <v>15.7</v>
      </c>
      <c r="AV15" s="151">
        <v>35.799999999999997</v>
      </c>
      <c r="AW15" s="151">
        <v>71.599999999999994</v>
      </c>
      <c r="AX15" s="151">
        <v>69.900000000000006</v>
      </c>
      <c r="AY15" s="151">
        <v>2.2999999999999998</v>
      </c>
      <c r="AZ15" s="151">
        <v>1.3</v>
      </c>
      <c r="BA15" s="151">
        <v>1.6</v>
      </c>
      <c r="BB15" s="151">
        <v>80</v>
      </c>
      <c r="BC15" s="151">
        <v>79</v>
      </c>
      <c r="BD15" s="151">
        <v>79.099999999999994</v>
      </c>
      <c r="BE15" s="178">
        <v>10.049999999999992</v>
      </c>
      <c r="BF15" s="168">
        <v>10.227447418738162</v>
      </c>
      <c r="BG15" s="168">
        <v>10.085204496532077</v>
      </c>
      <c r="BH15" s="168">
        <v>13.13555555555555</v>
      </c>
      <c r="BI15" s="168">
        <v>12.576118546845141</v>
      </c>
      <c r="BJ15" s="168">
        <v>12.500545324085133</v>
      </c>
      <c r="BK15" s="168">
        <v>-3.0855555555555583</v>
      </c>
      <c r="BL15" s="168">
        <v>-2.3486711281069788</v>
      </c>
      <c r="BM15" s="168">
        <v>-2.4153408275530559</v>
      </c>
      <c r="BN15" s="168">
        <v>44.444444444444443</v>
      </c>
      <c r="BO15" s="151">
        <v>40.200000000000003</v>
      </c>
      <c r="BP15" s="171" t="s">
        <v>367</v>
      </c>
      <c r="BQ15" s="168">
        <v>80</v>
      </c>
      <c r="BR15" s="168">
        <v>78.19</v>
      </c>
      <c r="BS15" s="168">
        <v>73.62</v>
      </c>
      <c r="BT15" s="168">
        <v>3.8666666666666667</v>
      </c>
      <c r="BU15" s="168">
        <v>3.5971039182282794</v>
      </c>
      <c r="BV15" s="171" t="s">
        <v>367</v>
      </c>
      <c r="BW15" s="168">
        <v>42.577777777777776</v>
      </c>
      <c r="BX15" s="168">
        <v>41.655877342419082</v>
      </c>
      <c r="BY15" s="168">
        <v>42.307000000000002</v>
      </c>
    </row>
    <row r="16" spans="1:77" x14ac:dyDescent="0.2">
      <c r="A16" s="151" t="s">
        <v>3795</v>
      </c>
      <c r="B16" s="151" t="s">
        <v>3703</v>
      </c>
      <c r="C16" s="151" t="s">
        <v>3744</v>
      </c>
      <c r="D16" s="151" t="s">
        <v>3768</v>
      </c>
      <c r="E16" s="151" t="s">
        <v>3753</v>
      </c>
      <c r="F16" s="166">
        <v>397</v>
      </c>
      <c r="G16" s="166" t="s">
        <v>367</v>
      </c>
      <c r="H16" s="166" t="s">
        <v>367</v>
      </c>
      <c r="I16" s="151">
        <v>342</v>
      </c>
      <c r="J16" s="166" t="s">
        <v>367</v>
      </c>
      <c r="K16" s="166" t="s">
        <v>367</v>
      </c>
      <c r="L16" s="166">
        <v>330</v>
      </c>
      <c r="M16" s="166" t="s">
        <v>367</v>
      </c>
      <c r="N16" s="166" t="s">
        <v>367</v>
      </c>
      <c r="O16" s="166">
        <v>293</v>
      </c>
      <c r="P16" s="166" t="s">
        <v>367</v>
      </c>
      <c r="Q16" s="166" t="s">
        <v>367</v>
      </c>
      <c r="R16" s="179">
        <v>49.7</v>
      </c>
      <c r="S16" s="179">
        <v>49.2</v>
      </c>
      <c r="T16" s="179">
        <v>48.5</v>
      </c>
      <c r="U16" s="166">
        <v>35.700000000000003</v>
      </c>
      <c r="V16" s="166">
        <v>50.7</v>
      </c>
      <c r="W16" s="179">
        <v>47.2</v>
      </c>
      <c r="X16" s="166">
        <v>9</v>
      </c>
      <c r="Y16" s="166">
        <v>14.7</v>
      </c>
      <c r="Z16" s="179">
        <v>16.100000000000001</v>
      </c>
      <c r="AA16" s="179">
        <v>87.6</v>
      </c>
      <c r="AB16" s="179">
        <v>86.8</v>
      </c>
      <c r="AC16" s="179">
        <v>92.8</v>
      </c>
      <c r="AD16" s="166">
        <v>21.1</v>
      </c>
      <c r="AE16" s="179">
        <v>22.5</v>
      </c>
      <c r="AF16" s="179">
        <v>17</v>
      </c>
      <c r="AG16" s="177">
        <v>1.52727273</v>
      </c>
      <c r="AH16" s="177">
        <v>1.4868637099999999</v>
      </c>
      <c r="AI16" s="177">
        <v>1.3581606602149261</v>
      </c>
      <c r="AJ16" s="178">
        <v>20.625</v>
      </c>
      <c r="AK16" s="178">
        <v>20.795121999999999</v>
      </c>
      <c r="AL16" s="178">
        <v>22.668909800000002</v>
      </c>
      <c r="AM16" s="151">
        <v>51.4</v>
      </c>
      <c r="AN16" s="151">
        <v>37.1</v>
      </c>
      <c r="AO16" s="151">
        <v>48.1</v>
      </c>
      <c r="AP16" s="151">
        <v>27.8</v>
      </c>
      <c r="AQ16" s="151">
        <v>32.4</v>
      </c>
      <c r="AR16" s="151">
        <v>28.2</v>
      </c>
      <c r="AS16" s="151">
        <v>8.3000000000000007</v>
      </c>
      <c r="AT16" s="151">
        <v>22.5</v>
      </c>
      <c r="AU16" s="151">
        <v>15.7</v>
      </c>
      <c r="AV16" s="151">
        <v>40.6</v>
      </c>
      <c r="AW16" s="151">
        <v>65.099999999999994</v>
      </c>
      <c r="AX16" s="151">
        <v>69.900000000000006</v>
      </c>
      <c r="AY16" s="151">
        <v>4.2</v>
      </c>
      <c r="AZ16" s="151">
        <v>2.6</v>
      </c>
      <c r="BA16" s="151">
        <v>1.6</v>
      </c>
      <c r="BB16" s="151">
        <v>94.4</v>
      </c>
      <c r="BC16" s="151">
        <v>79.400000000000006</v>
      </c>
      <c r="BD16" s="151">
        <v>79.099999999999994</v>
      </c>
      <c r="BE16" s="178">
        <v>11.751388888888881</v>
      </c>
      <c r="BF16" s="168">
        <v>9.6572483221476997</v>
      </c>
      <c r="BG16" s="168">
        <v>10.085204496532077</v>
      </c>
      <c r="BH16" s="168">
        <v>12.642361111111114</v>
      </c>
      <c r="BI16" s="168">
        <v>12.273173537871523</v>
      </c>
      <c r="BJ16" s="168">
        <v>12.500545324085133</v>
      </c>
      <c r="BK16" s="168">
        <v>-0.89097222222223316</v>
      </c>
      <c r="BL16" s="168">
        <v>-2.6159252157238235</v>
      </c>
      <c r="BM16" s="168">
        <v>-2.4153408275530559</v>
      </c>
      <c r="BN16" s="190" t="s">
        <v>367</v>
      </c>
      <c r="BO16" s="171" t="s">
        <v>367</v>
      </c>
      <c r="BP16" s="171" t="s">
        <v>367</v>
      </c>
      <c r="BQ16" s="168">
        <v>77.777777777777786</v>
      </c>
      <c r="BR16" s="168">
        <v>59.635416666666664</v>
      </c>
      <c r="BS16" s="168">
        <v>73.62</v>
      </c>
      <c r="BT16" s="171" t="s">
        <v>367</v>
      </c>
      <c r="BU16" s="171" t="s">
        <v>367</v>
      </c>
      <c r="BV16" s="171" t="s">
        <v>367</v>
      </c>
      <c r="BW16" s="168">
        <v>47.925925925925924</v>
      </c>
      <c r="BX16" s="168">
        <v>44.299479166666664</v>
      </c>
      <c r="BY16" s="168">
        <v>42.307000000000002</v>
      </c>
    </row>
    <row r="17" spans="1:77" x14ac:dyDescent="0.2">
      <c r="A17" s="151" t="s">
        <v>3796</v>
      </c>
      <c r="B17" s="151" t="s">
        <v>3704</v>
      </c>
      <c r="C17" s="151" t="s">
        <v>3744</v>
      </c>
      <c r="D17" s="151" t="s">
        <v>3762</v>
      </c>
      <c r="E17" s="151" t="s">
        <v>3753</v>
      </c>
      <c r="F17" s="166">
        <v>225</v>
      </c>
      <c r="G17" s="166">
        <v>46</v>
      </c>
      <c r="H17" s="166" t="s">
        <v>367</v>
      </c>
      <c r="I17" s="151">
        <v>139</v>
      </c>
      <c r="J17" s="166">
        <v>44</v>
      </c>
      <c r="K17" s="166" t="s">
        <v>367</v>
      </c>
      <c r="L17" s="166">
        <v>135</v>
      </c>
      <c r="M17" s="166">
        <v>34</v>
      </c>
      <c r="N17" s="166" t="s">
        <v>367</v>
      </c>
      <c r="O17" s="166">
        <v>144</v>
      </c>
      <c r="P17" s="166">
        <v>26</v>
      </c>
      <c r="Q17" s="166" t="s">
        <v>367</v>
      </c>
      <c r="R17" s="179">
        <v>50.3</v>
      </c>
      <c r="S17" s="179">
        <v>49.2</v>
      </c>
      <c r="T17" s="179">
        <v>48.5</v>
      </c>
      <c r="U17" s="166">
        <v>73.5</v>
      </c>
      <c r="V17" s="166">
        <v>50.7</v>
      </c>
      <c r="W17" s="179">
        <v>47.2</v>
      </c>
      <c r="X17" s="166">
        <v>4.4000000000000004</v>
      </c>
      <c r="Y17" s="166">
        <v>14.7</v>
      </c>
      <c r="Z17" s="179">
        <v>16.100000000000001</v>
      </c>
      <c r="AA17" s="179">
        <v>67.3</v>
      </c>
      <c r="AB17" s="179">
        <v>86.8</v>
      </c>
      <c r="AC17" s="179">
        <v>92.8</v>
      </c>
      <c r="AD17" s="166">
        <v>21.9</v>
      </c>
      <c r="AE17" s="179">
        <v>22.5</v>
      </c>
      <c r="AF17" s="179">
        <v>17</v>
      </c>
      <c r="AG17" s="177">
        <v>1.87278107</v>
      </c>
      <c r="AH17" s="177">
        <v>1.4868637099999999</v>
      </c>
      <c r="AI17" s="177">
        <v>1.3581606602149261</v>
      </c>
      <c r="AJ17" s="178">
        <v>14.0833333</v>
      </c>
      <c r="AK17" s="178">
        <v>20.795121999999999</v>
      </c>
      <c r="AL17" s="178">
        <v>22.668909800000002</v>
      </c>
      <c r="AM17" s="151">
        <v>20</v>
      </c>
      <c r="AN17" s="151">
        <v>37.1</v>
      </c>
      <c r="AO17" s="151">
        <v>48.1</v>
      </c>
      <c r="AP17" s="151">
        <v>30</v>
      </c>
      <c r="AQ17" s="151">
        <v>32.4</v>
      </c>
      <c r="AR17" s="151">
        <v>28.2</v>
      </c>
      <c r="AS17" s="151">
        <v>45</v>
      </c>
      <c r="AT17" s="151">
        <v>22.5</v>
      </c>
      <c r="AU17" s="151">
        <v>15.7</v>
      </c>
      <c r="AV17" s="151">
        <v>70.5</v>
      </c>
      <c r="AW17" s="151">
        <v>65.099999999999994</v>
      </c>
      <c r="AX17" s="151">
        <v>69.900000000000006</v>
      </c>
      <c r="AY17" s="151">
        <v>2.5</v>
      </c>
      <c r="AZ17" s="151">
        <v>2.6</v>
      </c>
      <c r="BA17" s="151">
        <v>1.6</v>
      </c>
      <c r="BB17" s="151">
        <v>88.6</v>
      </c>
      <c r="BC17" s="151">
        <v>79.400000000000006</v>
      </c>
      <c r="BD17" s="151">
        <v>79.099999999999994</v>
      </c>
      <c r="BE17" s="178">
        <v>8.5271428571428576</v>
      </c>
      <c r="BF17" s="168">
        <v>9.6572483221476997</v>
      </c>
      <c r="BG17" s="168">
        <v>10.085204496532077</v>
      </c>
      <c r="BH17" s="168">
        <v>12.883714285714285</v>
      </c>
      <c r="BI17" s="168">
        <v>12.273173537871523</v>
      </c>
      <c r="BJ17" s="168">
        <v>12.500545324085133</v>
      </c>
      <c r="BK17" s="168">
        <v>-4.3565714285714279</v>
      </c>
      <c r="BL17" s="168">
        <v>-2.6159252157238235</v>
      </c>
      <c r="BM17" s="168">
        <v>-2.4153408275530559</v>
      </c>
      <c r="BN17" s="190" t="s">
        <v>367</v>
      </c>
      <c r="BO17" s="171" t="s">
        <v>367</v>
      </c>
      <c r="BP17" s="171" t="s">
        <v>367</v>
      </c>
      <c r="BQ17" s="168">
        <v>47.368421052631575</v>
      </c>
      <c r="BR17" s="168">
        <v>59.635416666666664</v>
      </c>
      <c r="BS17" s="168">
        <v>73.62</v>
      </c>
      <c r="BT17" s="171" t="s">
        <v>367</v>
      </c>
      <c r="BU17" s="171" t="s">
        <v>367</v>
      </c>
      <c r="BV17" s="171" t="s">
        <v>367</v>
      </c>
      <c r="BW17" s="168">
        <v>38.157894736842103</v>
      </c>
      <c r="BX17" s="168">
        <v>44.299479166666664</v>
      </c>
      <c r="BY17" s="168">
        <v>42.307000000000002</v>
      </c>
    </row>
    <row r="18" spans="1:77" x14ac:dyDescent="0.2">
      <c r="A18" s="151" t="s">
        <v>3797</v>
      </c>
      <c r="B18" s="151" t="s">
        <v>3705</v>
      </c>
      <c r="C18" s="151" t="s">
        <v>3744</v>
      </c>
      <c r="D18" s="151" t="s">
        <v>3764</v>
      </c>
      <c r="E18" s="151" t="s">
        <v>3753</v>
      </c>
      <c r="F18" s="166">
        <v>92</v>
      </c>
      <c r="G18" s="166" t="s">
        <v>367</v>
      </c>
      <c r="H18" s="166" t="s">
        <v>367</v>
      </c>
      <c r="I18" s="151">
        <v>85</v>
      </c>
      <c r="J18" s="166" t="s">
        <v>367</v>
      </c>
      <c r="K18" s="166" t="s">
        <v>367</v>
      </c>
      <c r="L18" s="166">
        <v>79</v>
      </c>
      <c r="M18" s="166" t="s">
        <v>367</v>
      </c>
      <c r="N18" s="166" t="s">
        <v>367</v>
      </c>
      <c r="O18" s="166">
        <v>72</v>
      </c>
      <c r="P18" s="166" t="s">
        <v>367</v>
      </c>
      <c r="Q18" s="166" t="s">
        <v>367</v>
      </c>
      <c r="R18" s="179">
        <v>43</v>
      </c>
      <c r="S18" s="179">
        <v>49.2</v>
      </c>
      <c r="T18" s="179">
        <v>48.5</v>
      </c>
      <c r="U18" s="166">
        <v>93.4</v>
      </c>
      <c r="V18" s="166">
        <v>50.7</v>
      </c>
      <c r="W18" s="179">
        <v>47.2</v>
      </c>
      <c r="X18" s="166">
        <v>2.6</v>
      </c>
      <c r="Y18" s="166">
        <v>14.7</v>
      </c>
      <c r="Z18" s="179">
        <v>16.100000000000001</v>
      </c>
      <c r="AA18" s="179">
        <v>73.099999999999994</v>
      </c>
      <c r="AB18" s="179">
        <v>86.8</v>
      </c>
      <c r="AC18" s="179">
        <v>92.8</v>
      </c>
      <c r="AD18" s="166">
        <v>25</v>
      </c>
      <c r="AE18" s="179">
        <v>22.5</v>
      </c>
      <c r="AF18" s="179">
        <v>17</v>
      </c>
      <c r="AG18" s="177">
        <v>1.55696203</v>
      </c>
      <c r="AH18" s="177">
        <v>1.4868637099999999</v>
      </c>
      <c r="AI18" s="177">
        <v>1.3581606602149261</v>
      </c>
      <c r="AJ18" s="178">
        <v>19.75</v>
      </c>
      <c r="AK18" s="178">
        <v>20.795121999999999</v>
      </c>
      <c r="AL18" s="178">
        <v>22.668909800000002</v>
      </c>
      <c r="AM18" s="151">
        <v>15.4</v>
      </c>
      <c r="AN18" s="151">
        <v>37.1</v>
      </c>
      <c r="AO18" s="151">
        <v>48.1</v>
      </c>
      <c r="AP18" s="151">
        <v>26.9</v>
      </c>
      <c r="AQ18" s="151">
        <v>32.4</v>
      </c>
      <c r="AR18" s="151">
        <v>28.2</v>
      </c>
      <c r="AS18" s="151">
        <v>50</v>
      </c>
      <c r="AT18" s="151">
        <v>22.5</v>
      </c>
      <c r="AU18" s="151">
        <v>15.7</v>
      </c>
      <c r="AV18" s="151">
        <v>89.5</v>
      </c>
      <c r="AW18" s="151">
        <v>65.099999999999994</v>
      </c>
      <c r="AX18" s="151">
        <v>69.900000000000006</v>
      </c>
      <c r="AY18" s="151">
        <v>0</v>
      </c>
      <c r="AZ18" s="151">
        <v>2.6</v>
      </c>
      <c r="BA18" s="151">
        <v>1.6</v>
      </c>
      <c r="BB18" s="151">
        <v>42.1</v>
      </c>
      <c r="BC18" s="151">
        <v>79.400000000000006</v>
      </c>
      <c r="BD18" s="151">
        <v>79.099999999999994</v>
      </c>
      <c r="BE18" s="178">
        <v>6.4065000000000012</v>
      </c>
      <c r="BF18" s="168">
        <v>9.6572483221476997</v>
      </c>
      <c r="BG18" s="168">
        <v>10.085204496532077</v>
      </c>
      <c r="BH18" s="168">
        <v>11.0875</v>
      </c>
      <c r="BI18" s="168">
        <v>12.273173537871523</v>
      </c>
      <c r="BJ18" s="168">
        <v>12.500545324085133</v>
      </c>
      <c r="BK18" s="168">
        <v>-4.6809999999999992</v>
      </c>
      <c r="BL18" s="168">
        <v>-2.6159252157238235</v>
      </c>
      <c r="BM18" s="168">
        <v>-2.4153408275530559</v>
      </c>
      <c r="BN18" s="190" t="s">
        <v>367</v>
      </c>
      <c r="BO18" s="171" t="s">
        <v>367</v>
      </c>
      <c r="BP18" s="171" t="s">
        <v>367</v>
      </c>
      <c r="BQ18" s="168">
        <v>42.857142857142854</v>
      </c>
      <c r="BR18" s="168">
        <v>59.635416666666664</v>
      </c>
      <c r="BS18" s="168">
        <v>73.62</v>
      </c>
      <c r="BT18" s="171" t="s">
        <v>367</v>
      </c>
      <c r="BU18" s="171" t="s">
        <v>367</v>
      </c>
      <c r="BV18" s="171" t="s">
        <v>367</v>
      </c>
      <c r="BW18" s="168">
        <v>46.714285714285715</v>
      </c>
      <c r="BX18" s="168">
        <v>44.299479166666664</v>
      </c>
      <c r="BY18" s="168">
        <v>42.307000000000002</v>
      </c>
    </row>
    <row r="19" spans="1:77" x14ac:dyDescent="0.2">
      <c r="A19" s="151" t="s">
        <v>3798</v>
      </c>
      <c r="B19" s="151" t="s">
        <v>3706</v>
      </c>
      <c r="C19" s="151" t="s">
        <v>3658</v>
      </c>
      <c r="D19" s="151" t="s">
        <v>3675</v>
      </c>
      <c r="E19" s="151" t="s">
        <v>3752</v>
      </c>
      <c r="F19" s="166">
        <v>548</v>
      </c>
      <c r="G19" s="166" t="s">
        <v>367</v>
      </c>
      <c r="H19" s="166" t="s">
        <v>367</v>
      </c>
      <c r="I19" s="151">
        <v>448</v>
      </c>
      <c r="J19" s="166" t="s">
        <v>367</v>
      </c>
      <c r="K19" s="166" t="s">
        <v>367</v>
      </c>
      <c r="L19" s="166">
        <v>439</v>
      </c>
      <c r="M19" s="166" t="s">
        <v>367</v>
      </c>
      <c r="N19" s="166" t="s">
        <v>367</v>
      </c>
      <c r="O19" s="166">
        <v>416</v>
      </c>
      <c r="P19" s="166" t="s">
        <v>367</v>
      </c>
      <c r="Q19" s="166" t="s">
        <v>367</v>
      </c>
      <c r="R19" s="179">
        <v>48.1</v>
      </c>
      <c r="S19" s="179">
        <v>48.3</v>
      </c>
      <c r="T19" s="179">
        <v>48.5</v>
      </c>
      <c r="U19" s="166">
        <v>53.1</v>
      </c>
      <c r="V19" s="166">
        <v>46.2</v>
      </c>
      <c r="W19" s="179">
        <v>47.2</v>
      </c>
      <c r="X19" s="166">
        <v>7.1</v>
      </c>
      <c r="Y19" s="166">
        <v>16.5</v>
      </c>
      <c r="Z19" s="179">
        <v>16.100000000000001</v>
      </c>
      <c r="AA19" s="179">
        <v>85.9</v>
      </c>
      <c r="AB19" s="179">
        <v>94.7</v>
      </c>
      <c r="AC19" s="179">
        <v>92.8</v>
      </c>
      <c r="AD19" s="166">
        <v>6.5</v>
      </c>
      <c r="AE19" s="179">
        <v>15.3</v>
      </c>
      <c r="AF19" s="179">
        <v>17</v>
      </c>
      <c r="AG19" s="177">
        <v>1.33446712</v>
      </c>
      <c r="AH19" s="177">
        <v>1.3145469000000001</v>
      </c>
      <c r="AI19" s="177">
        <v>1.3581606602149261</v>
      </c>
      <c r="AJ19" s="178">
        <v>23.210526300000001</v>
      </c>
      <c r="AK19" s="178">
        <v>23.382899628252787</v>
      </c>
      <c r="AL19" s="178">
        <v>22.668909800000002</v>
      </c>
      <c r="AM19" s="151">
        <v>47.7</v>
      </c>
      <c r="AN19" s="151">
        <v>51.8</v>
      </c>
      <c r="AO19" s="151">
        <v>48.1</v>
      </c>
      <c r="AP19" s="151">
        <v>39.200000000000003</v>
      </c>
      <c r="AQ19" s="151">
        <v>26.7</v>
      </c>
      <c r="AR19" s="151">
        <v>28.2</v>
      </c>
      <c r="AS19" s="151">
        <v>10.8</v>
      </c>
      <c r="AT19" s="151">
        <v>13.4</v>
      </c>
      <c r="AU19" s="151">
        <v>15.7</v>
      </c>
      <c r="AV19" s="151">
        <v>75</v>
      </c>
      <c r="AW19" s="151">
        <v>71.599999999999994</v>
      </c>
      <c r="AX19" s="151">
        <v>69.900000000000006</v>
      </c>
      <c r="AY19" s="151">
        <v>0.8</v>
      </c>
      <c r="AZ19" s="151">
        <v>1.3</v>
      </c>
      <c r="BA19" s="151">
        <v>1.6</v>
      </c>
      <c r="BB19" s="151">
        <v>76</v>
      </c>
      <c r="BC19" s="151">
        <v>79</v>
      </c>
      <c r="BD19" s="151">
        <v>79.099999999999994</v>
      </c>
      <c r="BE19" s="178">
        <v>8.8564761904761813</v>
      </c>
      <c r="BF19" s="168">
        <v>10.227447418738162</v>
      </c>
      <c r="BG19" s="168">
        <v>10.085204496532077</v>
      </c>
      <c r="BH19" s="168">
        <v>11.846476190476192</v>
      </c>
      <c r="BI19" s="168">
        <v>12.576118546845141</v>
      </c>
      <c r="BJ19" s="168">
        <v>12.500545324085133</v>
      </c>
      <c r="BK19" s="168">
        <v>-2.9900000000000109</v>
      </c>
      <c r="BL19" s="168">
        <v>-2.3486711281069788</v>
      </c>
      <c r="BM19" s="168">
        <v>-2.4153408275530559</v>
      </c>
      <c r="BN19" s="168">
        <v>45.161290322580641</v>
      </c>
      <c r="BO19" s="151">
        <v>40.200000000000003</v>
      </c>
      <c r="BP19" s="171" t="s">
        <v>367</v>
      </c>
      <c r="BQ19" s="168">
        <v>90.322580645161281</v>
      </c>
      <c r="BR19" s="168">
        <v>78.19</v>
      </c>
      <c r="BS19" s="168">
        <v>73.62</v>
      </c>
      <c r="BT19" s="168">
        <v>5.096774193548387</v>
      </c>
      <c r="BU19" s="168">
        <v>3.5971039182282794</v>
      </c>
      <c r="BV19" s="171" t="s">
        <v>367</v>
      </c>
      <c r="BW19" s="168">
        <v>42.516129032258064</v>
      </c>
      <c r="BX19" s="168">
        <v>41.655877342419082</v>
      </c>
      <c r="BY19" s="168">
        <v>42.307000000000002</v>
      </c>
    </row>
    <row r="20" spans="1:77" x14ac:dyDescent="0.2">
      <c r="A20" s="151" t="s">
        <v>3799</v>
      </c>
      <c r="B20" s="151" t="s">
        <v>3707</v>
      </c>
      <c r="C20" s="151" t="s">
        <v>3744</v>
      </c>
      <c r="D20" s="151" t="s">
        <v>3765</v>
      </c>
      <c r="E20" s="151" t="s">
        <v>3753</v>
      </c>
      <c r="F20" s="166">
        <v>143</v>
      </c>
      <c r="G20" s="166" t="s">
        <v>367</v>
      </c>
      <c r="H20" s="166" t="s">
        <v>367</v>
      </c>
      <c r="I20" s="151">
        <v>106</v>
      </c>
      <c r="J20" s="166" t="s">
        <v>367</v>
      </c>
      <c r="K20" s="166" t="s">
        <v>367</v>
      </c>
      <c r="L20" s="166">
        <v>84</v>
      </c>
      <c r="M20" s="166" t="s">
        <v>367</v>
      </c>
      <c r="N20" s="166" t="s">
        <v>367</v>
      </c>
      <c r="O20" s="166">
        <v>48</v>
      </c>
      <c r="P20" s="166" t="s">
        <v>367</v>
      </c>
      <c r="Q20" s="166" t="s">
        <v>367</v>
      </c>
      <c r="R20" s="179">
        <v>50</v>
      </c>
      <c r="S20" s="179">
        <v>49.2</v>
      </c>
      <c r="T20" s="179">
        <v>48.5</v>
      </c>
      <c r="U20" s="166">
        <v>73.7</v>
      </c>
      <c r="V20" s="166">
        <v>50.7</v>
      </c>
      <c r="W20" s="179">
        <v>47.2</v>
      </c>
      <c r="X20" s="166">
        <v>3.9</v>
      </c>
      <c r="Y20" s="166">
        <v>14.7</v>
      </c>
      <c r="Z20" s="179">
        <v>16.100000000000001</v>
      </c>
      <c r="AA20" s="179">
        <v>70.7</v>
      </c>
      <c r="AB20" s="179">
        <v>86.8</v>
      </c>
      <c r="AC20" s="179">
        <v>92.8</v>
      </c>
      <c r="AD20" s="166">
        <v>26.3</v>
      </c>
      <c r="AE20" s="179">
        <v>22.5</v>
      </c>
      <c r="AF20" s="179">
        <v>17</v>
      </c>
      <c r="AG20" s="177">
        <v>1.61309524</v>
      </c>
      <c r="AH20" s="177">
        <v>1.4868637099999999</v>
      </c>
      <c r="AI20" s="177">
        <v>1.3581606602149261</v>
      </c>
      <c r="AJ20" s="178">
        <v>21</v>
      </c>
      <c r="AK20" s="178">
        <v>20.795121999999999</v>
      </c>
      <c r="AL20" s="178">
        <v>22.668909800000002</v>
      </c>
      <c r="AM20" s="151">
        <v>5.9</v>
      </c>
      <c r="AN20" s="151">
        <v>37.1</v>
      </c>
      <c r="AO20" s="151">
        <v>48.1</v>
      </c>
      <c r="AP20" s="151">
        <v>29.4</v>
      </c>
      <c r="AQ20" s="151">
        <v>32.4</v>
      </c>
      <c r="AR20" s="151">
        <v>28.2</v>
      </c>
      <c r="AS20" s="151">
        <v>52.9</v>
      </c>
      <c r="AT20" s="151">
        <v>22.5</v>
      </c>
      <c r="AU20" s="151">
        <v>15.7</v>
      </c>
      <c r="AV20" s="151">
        <v>54.5</v>
      </c>
      <c r="AW20" s="151">
        <v>65.099999999999994</v>
      </c>
      <c r="AX20" s="151">
        <v>69.900000000000006</v>
      </c>
      <c r="AY20" s="151">
        <v>5.9</v>
      </c>
      <c r="AZ20" s="151">
        <v>2.6</v>
      </c>
      <c r="BA20" s="151">
        <v>1.6</v>
      </c>
      <c r="BB20" s="151">
        <v>75</v>
      </c>
      <c r="BC20" s="151">
        <v>79.400000000000006</v>
      </c>
      <c r="BD20" s="151">
        <v>79.099999999999994</v>
      </c>
      <c r="BE20" s="178">
        <v>7.948500000000001</v>
      </c>
      <c r="BF20" s="168">
        <v>9.6572483221476997</v>
      </c>
      <c r="BG20" s="168">
        <v>10.085204496532077</v>
      </c>
      <c r="BH20" s="168">
        <v>11.981499999999999</v>
      </c>
      <c r="BI20" s="168">
        <v>12.273173537871523</v>
      </c>
      <c r="BJ20" s="168">
        <v>12.500545324085133</v>
      </c>
      <c r="BK20" s="168">
        <v>-4.0329999999999977</v>
      </c>
      <c r="BL20" s="168">
        <v>-2.6159252157238235</v>
      </c>
      <c r="BM20" s="168">
        <v>-2.4153408275530559</v>
      </c>
      <c r="BN20" s="190" t="s">
        <v>367</v>
      </c>
      <c r="BO20" s="171" t="s">
        <v>367</v>
      </c>
      <c r="BP20" s="171" t="s">
        <v>367</v>
      </c>
      <c r="BQ20" s="168">
        <v>25</v>
      </c>
      <c r="BR20" s="168">
        <v>59.635416666666664</v>
      </c>
      <c r="BS20" s="168">
        <v>73.62</v>
      </c>
      <c r="BT20" s="171" t="s">
        <v>367</v>
      </c>
      <c r="BU20" s="171" t="s">
        <v>367</v>
      </c>
      <c r="BV20" s="171" t="s">
        <v>367</v>
      </c>
      <c r="BW20" s="168">
        <v>35.75</v>
      </c>
      <c r="BX20" s="168">
        <v>44.299479166666664</v>
      </c>
      <c r="BY20" s="168">
        <v>42.307000000000002</v>
      </c>
    </row>
    <row r="21" spans="1:77" x14ac:dyDescent="0.2">
      <c r="A21" s="151" t="s">
        <v>3800</v>
      </c>
      <c r="B21" s="151" t="s">
        <v>3708</v>
      </c>
      <c r="C21" s="151" t="s">
        <v>3744</v>
      </c>
      <c r="D21" s="151" t="s">
        <v>3766</v>
      </c>
      <c r="E21" s="151" t="s">
        <v>3753</v>
      </c>
      <c r="F21" s="166">
        <v>136</v>
      </c>
      <c r="G21" s="166" t="s">
        <v>367</v>
      </c>
      <c r="H21" s="166" t="s">
        <v>367</v>
      </c>
      <c r="I21" s="151">
        <v>127</v>
      </c>
      <c r="J21" s="166" t="s">
        <v>367</v>
      </c>
      <c r="K21" s="166" t="s">
        <v>367</v>
      </c>
      <c r="L21" s="166">
        <v>120</v>
      </c>
      <c r="M21" s="166" t="s">
        <v>367</v>
      </c>
      <c r="N21" s="166" t="s">
        <v>367</v>
      </c>
      <c r="O21" s="166">
        <v>109</v>
      </c>
      <c r="P21" s="166" t="s">
        <v>367</v>
      </c>
      <c r="Q21" s="166" t="s">
        <v>367</v>
      </c>
      <c r="R21" s="179">
        <v>60.8</v>
      </c>
      <c r="S21" s="179">
        <v>49.2</v>
      </c>
      <c r="T21" s="179">
        <v>48.5</v>
      </c>
      <c r="U21" s="166">
        <v>85.6</v>
      </c>
      <c r="V21" s="166">
        <v>50.7</v>
      </c>
      <c r="W21" s="179">
        <v>47.2</v>
      </c>
      <c r="X21" s="166">
        <v>5.9</v>
      </c>
      <c r="Y21" s="166">
        <v>14.7</v>
      </c>
      <c r="Z21" s="179">
        <v>16.100000000000001</v>
      </c>
      <c r="AA21" s="179">
        <v>66.8</v>
      </c>
      <c r="AB21" s="179">
        <v>86.8</v>
      </c>
      <c r="AC21" s="179">
        <v>92.8</v>
      </c>
      <c r="AD21" s="166">
        <v>24.1</v>
      </c>
      <c r="AE21" s="179">
        <v>22.5</v>
      </c>
      <c r="AF21" s="179">
        <v>17</v>
      </c>
      <c r="AG21" s="177">
        <v>1.75</v>
      </c>
      <c r="AH21" s="177">
        <v>1.4868637099999999</v>
      </c>
      <c r="AI21" s="177">
        <v>1.3581606602149261</v>
      </c>
      <c r="AJ21" s="178">
        <v>20</v>
      </c>
      <c r="AK21" s="178">
        <v>20.795121999999999</v>
      </c>
      <c r="AL21" s="178">
        <v>22.668909800000002</v>
      </c>
      <c r="AM21" s="151">
        <v>10.8</v>
      </c>
      <c r="AN21" s="151">
        <v>37.1</v>
      </c>
      <c r="AO21" s="151">
        <v>48.1</v>
      </c>
      <c r="AP21" s="151">
        <v>21.6</v>
      </c>
      <c r="AQ21" s="151">
        <v>32.4</v>
      </c>
      <c r="AR21" s="151">
        <v>28.2</v>
      </c>
      <c r="AS21" s="151">
        <v>62.2</v>
      </c>
      <c r="AT21" s="151">
        <v>22.5</v>
      </c>
      <c r="AU21" s="151">
        <v>15.7</v>
      </c>
      <c r="AV21" s="151">
        <v>85.7</v>
      </c>
      <c r="AW21" s="151">
        <v>65.099999999999994</v>
      </c>
      <c r="AX21" s="151">
        <v>69.900000000000006</v>
      </c>
      <c r="AY21" s="151">
        <v>5.4</v>
      </c>
      <c r="AZ21" s="151">
        <v>2.6</v>
      </c>
      <c r="BA21" s="151">
        <v>1.6</v>
      </c>
      <c r="BB21" s="151">
        <v>62.1</v>
      </c>
      <c r="BC21" s="151">
        <v>79.400000000000006</v>
      </c>
      <c r="BD21" s="151">
        <v>79.099999999999994</v>
      </c>
      <c r="BE21" s="178">
        <v>7.6924242424242442</v>
      </c>
      <c r="BF21" s="168">
        <v>9.6572483221476997</v>
      </c>
      <c r="BG21" s="168">
        <v>10.085204496532077</v>
      </c>
      <c r="BH21" s="168">
        <v>10.68181818181818</v>
      </c>
      <c r="BI21" s="168">
        <v>12.273173537871523</v>
      </c>
      <c r="BJ21" s="168">
        <v>12.500545324085133</v>
      </c>
      <c r="BK21" s="168">
        <v>-2.9893939393939357</v>
      </c>
      <c r="BL21" s="168">
        <v>-2.6159252157238235</v>
      </c>
      <c r="BM21" s="168">
        <v>-2.4153408275530559</v>
      </c>
      <c r="BN21" s="190" t="s">
        <v>367</v>
      </c>
      <c r="BO21" s="171" t="s">
        <v>367</v>
      </c>
      <c r="BP21" s="171" t="s">
        <v>367</v>
      </c>
      <c r="BQ21" s="168">
        <v>25</v>
      </c>
      <c r="BR21" s="168">
        <v>59.635416666666664</v>
      </c>
      <c r="BS21" s="168">
        <v>73.62</v>
      </c>
      <c r="BT21" s="171" t="s">
        <v>367</v>
      </c>
      <c r="BU21" s="171" t="s">
        <v>367</v>
      </c>
      <c r="BV21" s="171" t="s">
        <v>367</v>
      </c>
      <c r="BW21" s="168">
        <v>36.25</v>
      </c>
      <c r="BX21" s="168">
        <v>44.299479166666664</v>
      </c>
      <c r="BY21" s="168">
        <v>42.307000000000002</v>
      </c>
    </row>
    <row r="22" spans="1:77" x14ac:dyDescent="0.2">
      <c r="A22" s="151" t="s">
        <v>3801</v>
      </c>
      <c r="B22" s="151" t="s">
        <v>3709</v>
      </c>
      <c r="C22" s="151" t="s">
        <v>3658</v>
      </c>
      <c r="D22" s="151" t="s">
        <v>3764</v>
      </c>
      <c r="E22" s="151" t="s">
        <v>3752</v>
      </c>
      <c r="F22" s="166">
        <v>117</v>
      </c>
      <c r="G22" s="166" t="s">
        <v>367</v>
      </c>
      <c r="H22" s="166" t="s">
        <v>367</v>
      </c>
      <c r="I22" s="151">
        <v>108</v>
      </c>
      <c r="J22" s="166" t="s">
        <v>367</v>
      </c>
      <c r="K22" s="166" t="s">
        <v>367</v>
      </c>
      <c r="L22" s="166">
        <v>97</v>
      </c>
      <c r="M22" s="166" t="s">
        <v>367</v>
      </c>
      <c r="N22" s="166" t="s">
        <v>367</v>
      </c>
      <c r="O22" s="166">
        <v>93</v>
      </c>
      <c r="P22" s="166" t="s">
        <v>367</v>
      </c>
      <c r="Q22" s="166" t="s">
        <v>367</v>
      </c>
      <c r="R22" s="179">
        <v>49.5</v>
      </c>
      <c r="S22" s="179">
        <v>48.3</v>
      </c>
      <c r="T22" s="179">
        <v>48.5</v>
      </c>
      <c r="U22" s="166">
        <v>86.6</v>
      </c>
      <c r="V22" s="166">
        <v>46.2</v>
      </c>
      <c r="W22" s="179">
        <v>47.2</v>
      </c>
      <c r="X22" s="166">
        <v>3.1</v>
      </c>
      <c r="Y22" s="166">
        <v>16.5</v>
      </c>
      <c r="Z22" s="179">
        <v>16.100000000000001</v>
      </c>
      <c r="AA22" s="179">
        <v>69.599999999999994</v>
      </c>
      <c r="AB22" s="179">
        <v>94.7</v>
      </c>
      <c r="AC22" s="179">
        <v>92.8</v>
      </c>
      <c r="AD22" s="166">
        <v>17.399999999999999</v>
      </c>
      <c r="AE22" s="179">
        <v>15.3</v>
      </c>
      <c r="AF22" s="179">
        <v>17</v>
      </c>
      <c r="AG22" s="177">
        <v>1.6770833300000001</v>
      </c>
      <c r="AH22" s="177">
        <v>1.3145469000000001</v>
      </c>
      <c r="AI22" s="177">
        <v>1.3581606602149261</v>
      </c>
      <c r="AJ22" s="178">
        <v>19.2</v>
      </c>
      <c r="AK22" s="178">
        <v>23.382899628252787</v>
      </c>
      <c r="AL22" s="178">
        <v>22.668909800000002</v>
      </c>
      <c r="AM22" s="151">
        <v>19.2</v>
      </c>
      <c r="AN22" s="151">
        <v>51.8</v>
      </c>
      <c r="AO22" s="151">
        <v>48.1</v>
      </c>
      <c r="AP22" s="151">
        <v>23.1</v>
      </c>
      <c r="AQ22" s="151">
        <v>26.7</v>
      </c>
      <c r="AR22" s="151">
        <v>28.2</v>
      </c>
      <c r="AS22" s="151">
        <v>42.3</v>
      </c>
      <c r="AT22" s="151">
        <v>13.4</v>
      </c>
      <c r="AU22" s="151">
        <v>15.7</v>
      </c>
      <c r="AV22" s="151">
        <v>73.8</v>
      </c>
      <c r="AW22" s="151">
        <v>71.599999999999994</v>
      </c>
      <c r="AX22" s="151">
        <v>69.900000000000006</v>
      </c>
      <c r="AY22" s="151">
        <v>0</v>
      </c>
      <c r="AZ22" s="151">
        <v>1.3</v>
      </c>
      <c r="BA22" s="151">
        <v>1.6</v>
      </c>
      <c r="BB22" s="151">
        <v>71</v>
      </c>
      <c r="BC22" s="151">
        <v>79</v>
      </c>
      <c r="BD22" s="151">
        <v>79.099999999999994</v>
      </c>
      <c r="BE22" s="178">
        <v>9.7106451612903228</v>
      </c>
      <c r="BF22" s="168">
        <v>10.227447418738162</v>
      </c>
      <c r="BG22" s="168">
        <v>10.085204496532077</v>
      </c>
      <c r="BH22" s="168">
        <v>13.130967741935486</v>
      </c>
      <c r="BI22" s="168">
        <v>12.576118546845141</v>
      </c>
      <c r="BJ22" s="168">
        <v>12.500545324085133</v>
      </c>
      <c r="BK22" s="168">
        <v>-3.4203225806451627</v>
      </c>
      <c r="BL22" s="168">
        <v>-2.3486711281069788</v>
      </c>
      <c r="BM22" s="168">
        <v>-2.4153408275530559</v>
      </c>
      <c r="BN22" s="168">
        <v>9.0909090909090917</v>
      </c>
      <c r="BO22" s="151">
        <v>40.200000000000003</v>
      </c>
      <c r="BP22" s="171" t="s">
        <v>367</v>
      </c>
      <c r="BQ22" s="168">
        <v>54.54545454545454</v>
      </c>
      <c r="BR22" s="168">
        <v>78.19</v>
      </c>
      <c r="BS22" s="168">
        <v>73.62</v>
      </c>
      <c r="BT22" s="168">
        <v>1</v>
      </c>
      <c r="BU22" s="168">
        <v>3.5971039182282794</v>
      </c>
      <c r="BV22" s="171" t="s">
        <v>367</v>
      </c>
      <c r="BW22" s="168">
        <v>34.81818181818182</v>
      </c>
      <c r="BX22" s="168">
        <v>41.655877342419082</v>
      </c>
      <c r="BY22" s="168">
        <v>42.307000000000002</v>
      </c>
    </row>
    <row r="23" spans="1:77" x14ac:dyDescent="0.2">
      <c r="A23" s="151" t="s">
        <v>3778</v>
      </c>
      <c r="B23" s="151" t="s">
        <v>3638</v>
      </c>
      <c r="C23" s="151" t="s">
        <v>3658</v>
      </c>
      <c r="D23" s="151" t="s">
        <v>3675</v>
      </c>
      <c r="E23" s="151" t="s">
        <v>3752</v>
      </c>
      <c r="F23" s="166">
        <v>1049</v>
      </c>
      <c r="G23" s="166">
        <v>66</v>
      </c>
      <c r="H23" s="166">
        <v>21</v>
      </c>
      <c r="I23" s="151">
        <v>865</v>
      </c>
      <c r="J23" s="166">
        <v>63</v>
      </c>
      <c r="K23" s="166">
        <v>21</v>
      </c>
      <c r="L23" s="166">
        <v>818</v>
      </c>
      <c r="M23" s="166">
        <v>63</v>
      </c>
      <c r="N23" s="166">
        <v>19</v>
      </c>
      <c r="O23" s="166">
        <v>809</v>
      </c>
      <c r="P23" s="166">
        <v>57</v>
      </c>
      <c r="Q23" s="166">
        <v>10</v>
      </c>
      <c r="R23" s="179">
        <v>45.7</v>
      </c>
      <c r="S23" s="179">
        <v>48.3</v>
      </c>
      <c r="T23" s="179">
        <v>48.5</v>
      </c>
      <c r="U23" s="166">
        <v>12.4</v>
      </c>
      <c r="V23" s="166">
        <v>46.2</v>
      </c>
      <c r="W23" s="179">
        <v>47.2</v>
      </c>
      <c r="X23" s="166">
        <v>26.9</v>
      </c>
      <c r="Y23" s="166">
        <v>16.5</v>
      </c>
      <c r="Z23" s="179">
        <v>16.100000000000001</v>
      </c>
      <c r="AA23" s="179">
        <v>117.5</v>
      </c>
      <c r="AB23" s="179">
        <v>94.7</v>
      </c>
      <c r="AC23" s="179">
        <v>92.8</v>
      </c>
      <c r="AD23" s="166">
        <v>15.2</v>
      </c>
      <c r="AE23" s="179">
        <v>15.3</v>
      </c>
      <c r="AF23" s="179">
        <v>17</v>
      </c>
      <c r="AG23" s="177">
        <v>1.20257038</v>
      </c>
      <c r="AH23" s="177">
        <v>1.3145469000000001</v>
      </c>
      <c r="AI23" s="177">
        <v>1.3581606602149261</v>
      </c>
      <c r="AJ23" s="178">
        <v>25.53125</v>
      </c>
      <c r="AK23" s="178">
        <v>23.382899628252787</v>
      </c>
      <c r="AL23" s="178">
        <v>22.668909800000002</v>
      </c>
      <c r="AM23" s="151">
        <v>70.400000000000006</v>
      </c>
      <c r="AN23" s="151">
        <v>51.8</v>
      </c>
      <c r="AO23" s="151">
        <v>48.1</v>
      </c>
      <c r="AP23" s="151">
        <v>18</v>
      </c>
      <c r="AQ23" s="151">
        <v>26.7</v>
      </c>
      <c r="AR23" s="151">
        <v>28.2</v>
      </c>
      <c r="AS23" s="151">
        <v>5.2</v>
      </c>
      <c r="AT23" s="151">
        <v>13.4</v>
      </c>
      <c r="AU23" s="151">
        <v>15.7</v>
      </c>
      <c r="AV23" s="151">
        <v>75.2</v>
      </c>
      <c r="AW23" s="151">
        <v>71.599999999999994</v>
      </c>
      <c r="AX23" s="151">
        <v>69.900000000000006</v>
      </c>
      <c r="AY23" s="151">
        <v>0.4</v>
      </c>
      <c r="AZ23" s="151">
        <v>1.3</v>
      </c>
      <c r="BA23" s="151">
        <v>1.6</v>
      </c>
      <c r="BB23" s="151">
        <v>88.9</v>
      </c>
      <c r="BC23" s="151">
        <v>79</v>
      </c>
      <c r="BD23" s="151">
        <v>79.099999999999994</v>
      </c>
      <c r="BE23" s="178">
        <v>12.103004926108342</v>
      </c>
      <c r="BF23" s="168">
        <v>10.227447418738162</v>
      </c>
      <c r="BG23" s="168">
        <v>10.085204496532077</v>
      </c>
      <c r="BH23" s="168">
        <v>13.490098522167489</v>
      </c>
      <c r="BI23" s="168">
        <v>12.576118546845141</v>
      </c>
      <c r="BJ23" s="168">
        <v>12.500545324085133</v>
      </c>
      <c r="BK23" s="168">
        <v>-1.3870935960591471</v>
      </c>
      <c r="BL23" s="168">
        <v>-2.3486711281069788</v>
      </c>
      <c r="BM23" s="168">
        <v>-2.4153408275530559</v>
      </c>
      <c r="BN23" s="168">
        <v>60.377358490566039</v>
      </c>
      <c r="BO23" s="151">
        <v>40.200000000000003</v>
      </c>
      <c r="BP23" s="171" t="s">
        <v>367</v>
      </c>
      <c r="BQ23" s="168">
        <v>96.226415094339629</v>
      </c>
      <c r="BR23" s="168">
        <v>78.19</v>
      </c>
      <c r="BS23" s="168">
        <v>73.62</v>
      </c>
      <c r="BT23" s="168">
        <v>5.5094339622641506</v>
      </c>
      <c r="BU23" s="168">
        <v>3.5971039182282794</v>
      </c>
      <c r="BV23" s="171" t="s">
        <v>367</v>
      </c>
      <c r="BW23" s="168">
        <v>44.641509433962263</v>
      </c>
      <c r="BX23" s="168">
        <v>41.655877342419082</v>
      </c>
      <c r="BY23" s="168">
        <v>42.307000000000002</v>
      </c>
    </row>
    <row r="24" spans="1:77" x14ac:dyDescent="0.2">
      <c r="A24" s="151" t="s">
        <v>3802</v>
      </c>
      <c r="B24" s="151" t="s">
        <v>3710</v>
      </c>
      <c r="C24" s="151" t="s">
        <v>3658</v>
      </c>
      <c r="D24" s="151" t="s">
        <v>3768</v>
      </c>
      <c r="E24" s="151" t="s">
        <v>3752</v>
      </c>
      <c r="F24" s="166">
        <v>323</v>
      </c>
      <c r="G24" s="166">
        <v>45</v>
      </c>
      <c r="H24" s="166">
        <v>11</v>
      </c>
      <c r="I24" s="151">
        <v>263</v>
      </c>
      <c r="J24" s="166">
        <v>55</v>
      </c>
      <c r="K24" s="166">
        <v>4</v>
      </c>
      <c r="L24" s="166">
        <v>255</v>
      </c>
      <c r="M24" s="166">
        <v>52</v>
      </c>
      <c r="N24" s="166" t="s">
        <v>367</v>
      </c>
      <c r="O24" s="166">
        <v>269</v>
      </c>
      <c r="P24" s="166">
        <v>44</v>
      </c>
      <c r="Q24" s="166" t="s">
        <v>367</v>
      </c>
      <c r="R24" s="179">
        <v>52.4</v>
      </c>
      <c r="S24" s="179">
        <v>48.3</v>
      </c>
      <c r="T24" s="179">
        <v>48.5</v>
      </c>
      <c r="U24" s="166">
        <v>60</v>
      </c>
      <c r="V24" s="166">
        <v>46.2</v>
      </c>
      <c r="W24" s="179">
        <v>47.2</v>
      </c>
      <c r="X24" s="166">
        <v>9.1999999999999993</v>
      </c>
      <c r="Y24" s="166">
        <v>16.5</v>
      </c>
      <c r="Z24" s="179">
        <v>16.100000000000001</v>
      </c>
      <c r="AA24" s="179">
        <v>82.5</v>
      </c>
      <c r="AB24" s="179">
        <v>94.7</v>
      </c>
      <c r="AC24" s="179">
        <v>92.8</v>
      </c>
      <c r="AD24" s="166">
        <v>7.7</v>
      </c>
      <c r="AE24" s="179">
        <v>15.3</v>
      </c>
      <c r="AF24" s="179">
        <v>17</v>
      </c>
      <c r="AG24" s="177">
        <v>1.5849802399999999</v>
      </c>
      <c r="AH24" s="177">
        <v>1.3145469000000001</v>
      </c>
      <c r="AI24" s="177">
        <v>1.3581606602149261</v>
      </c>
      <c r="AJ24" s="178">
        <v>21.0833333</v>
      </c>
      <c r="AK24" s="178">
        <v>23.382899628252787</v>
      </c>
      <c r="AL24" s="178">
        <v>22.668909800000002</v>
      </c>
      <c r="AM24" s="151">
        <v>49.3</v>
      </c>
      <c r="AN24" s="151">
        <v>51.8</v>
      </c>
      <c r="AO24" s="151">
        <v>48.1</v>
      </c>
      <c r="AP24" s="151">
        <v>25.4</v>
      </c>
      <c r="AQ24" s="151">
        <v>26.7</v>
      </c>
      <c r="AR24" s="151">
        <v>28.2</v>
      </c>
      <c r="AS24" s="151">
        <v>19.7</v>
      </c>
      <c r="AT24" s="151">
        <v>13.4</v>
      </c>
      <c r="AU24" s="151">
        <v>15.7</v>
      </c>
      <c r="AV24" s="151">
        <v>67.7</v>
      </c>
      <c r="AW24" s="151">
        <v>71.599999999999994</v>
      </c>
      <c r="AX24" s="151">
        <v>69.900000000000006</v>
      </c>
      <c r="AY24" s="151">
        <v>4.2</v>
      </c>
      <c r="AZ24" s="151">
        <v>1.3</v>
      </c>
      <c r="BA24" s="151">
        <v>1.6</v>
      </c>
      <c r="BB24" s="151">
        <v>85.1</v>
      </c>
      <c r="BC24" s="151">
        <v>79</v>
      </c>
      <c r="BD24" s="151">
        <v>79.099999999999994</v>
      </c>
      <c r="BE24" s="178">
        <v>10.042142857142851</v>
      </c>
      <c r="BF24" s="168">
        <v>10.227447418738162</v>
      </c>
      <c r="BG24" s="168">
        <v>10.085204496532077</v>
      </c>
      <c r="BH24" s="168">
        <v>13.042142857142856</v>
      </c>
      <c r="BI24" s="168">
        <v>12.576118546845141</v>
      </c>
      <c r="BJ24" s="168">
        <v>12.500545324085133</v>
      </c>
      <c r="BK24" s="168">
        <v>-3.0000000000000053</v>
      </c>
      <c r="BL24" s="168">
        <v>-2.3486711281069788</v>
      </c>
      <c r="BM24" s="168">
        <v>-2.4153408275530559</v>
      </c>
      <c r="BN24" s="168">
        <v>35.294117647058826</v>
      </c>
      <c r="BO24" s="151">
        <v>40.200000000000003</v>
      </c>
      <c r="BP24" s="171" t="s">
        <v>367</v>
      </c>
      <c r="BQ24" s="168">
        <v>79.411764705882348</v>
      </c>
      <c r="BR24" s="168">
        <v>78.19</v>
      </c>
      <c r="BS24" s="168">
        <v>73.62</v>
      </c>
      <c r="BT24" s="168">
        <v>3.4411764705882355</v>
      </c>
      <c r="BU24" s="168">
        <v>3.5971039182282794</v>
      </c>
      <c r="BV24" s="171" t="s">
        <v>367</v>
      </c>
      <c r="BW24" s="168">
        <v>39.588235294117645</v>
      </c>
      <c r="BX24" s="168">
        <v>41.655877342419082</v>
      </c>
      <c r="BY24" s="168">
        <v>42.307000000000002</v>
      </c>
    </row>
    <row r="25" spans="1:77" x14ac:dyDescent="0.2">
      <c r="A25" s="151" t="s">
        <v>3803</v>
      </c>
      <c r="B25" s="151" t="s">
        <v>3711</v>
      </c>
      <c r="C25" s="151" t="s">
        <v>3744</v>
      </c>
      <c r="D25" s="151" t="s">
        <v>3756</v>
      </c>
      <c r="E25" s="151" t="s">
        <v>3753</v>
      </c>
      <c r="F25" s="166">
        <v>189</v>
      </c>
      <c r="G25" s="166" t="s">
        <v>367</v>
      </c>
      <c r="H25" s="166" t="s">
        <v>367</v>
      </c>
      <c r="I25" s="151">
        <v>189</v>
      </c>
      <c r="J25" s="166" t="s">
        <v>367</v>
      </c>
      <c r="K25" s="166" t="s">
        <v>367</v>
      </c>
      <c r="L25" s="166">
        <v>187</v>
      </c>
      <c r="M25" s="166" t="s">
        <v>367</v>
      </c>
      <c r="N25" s="166" t="s">
        <v>367</v>
      </c>
      <c r="O25" s="166">
        <v>188</v>
      </c>
      <c r="P25" s="166" t="s">
        <v>367</v>
      </c>
      <c r="Q25" s="166" t="s">
        <v>367</v>
      </c>
      <c r="R25" s="179">
        <v>54</v>
      </c>
      <c r="S25" s="179">
        <v>49.2</v>
      </c>
      <c r="T25" s="179">
        <v>48.5</v>
      </c>
      <c r="U25" s="166">
        <v>51.7</v>
      </c>
      <c r="V25" s="166">
        <v>50.7</v>
      </c>
      <c r="W25" s="179">
        <v>47.2</v>
      </c>
      <c r="X25" s="166">
        <v>8.6999999999999993</v>
      </c>
      <c r="Y25" s="166">
        <v>14.7</v>
      </c>
      <c r="Z25" s="179">
        <v>16.100000000000001</v>
      </c>
      <c r="AA25" s="179">
        <v>87.8</v>
      </c>
      <c r="AB25" s="179">
        <v>86.8</v>
      </c>
      <c r="AC25" s="179">
        <v>92.8</v>
      </c>
      <c r="AD25" s="166">
        <v>14.6</v>
      </c>
      <c r="AE25" s="179">
        <v>22.5</v>
      </c>
      <c r="AF25" s="179">
        <v>17</v>
      </c>
      <c r="AG25" s="177">
        <v>1.25668449</v>
      </c>
      <c r="AH25" s="177">
        <v>1.4868637099999999</v>
      </c>
      <c r="AI25" s="177">
        <v>1.3581606602149261</v>
      </c>
      <c r="AJ25" s="178">
        <v>23.375</v>
      </c>
      <c r="AK25" s="178">
        <v>20.795121999999999</v>
      </c>
      <c r="AL25" s="178">
        <v>22.668909800000002</v>
      </c>
      <c r="AM25" s="151">
        <v>37</v>
      </c>
      <c r="AN25" s="151">
        <v>37.1</v>
      </c>
      <c r="AO25" s="151">
        <v>48.1</v>
      </c>
      <c r="AP25" s="151">
        <v>34.799999999999997</v>
      </c>
      <c r="AQ25" s="151">
        <v>32.4</v>
      </c>
      <c r="AR25" s="151">
        <v>28.2</v>
      </c>
      <c r="AS25" s="151">
        <v>21.7</v>
      </c>
      <c r="AT25" s="151">
        <v>22.5</v>
      </c>
      <c r="AU25" s="151">
        <v>15.7</v>
      </c>
      <c r="AV25" s="151">
        <v>69.2</v>
      </c>
      <c r="AW25" s="151">
        <v>65.099999999999994</v>
      </c>
      <c r="AX25" s="151">
        <v>69.900000000000006</v>
      </c>
      <c r="AY25" s="151">
        <v>2.2000000000000002</v>
      </c>
      <c r="AZ25" s="151">
        <v>2.6</v>
      </c>
      <c r="BA25" s="151">
        <v>1.6</v>
      </c>
      <c r="BB25" s="151">
        <v>66.7</v>
      </c>
      <c r="BC25" s="151">
        <v>79.400000000000006</v>
      </c>
      <c r="BD25" s="151">
        <v>79.099999999999994</v>
      </c>
      <c r="BE25" s="178">
        <v>9.791111111111114</v>
      </c>
      <c r="BF25" s="168">
        <v>9.6572483221476997</v>
      </c>
      <c r="BG25" s="168">
        <v>10.085204496532077</v>
      </c>
      <c r="BH25" s="168">
        <v>11.935555555555558</v>
      </c>
      <c r="BI25" s="168">
        <v>12.273173537871523</v>
      </c>
      <c r="BJ25" s="168">
        <v>12.500545324085133</v>
      </c>
      <c r="BK25" s="168">
        <v>-2.1444444444444439</v>
      </c>
      <c r="BL25" s="168">
        <v>-2.6159252157238235</v>
      </c>
      <c r="BM25" s="168">
        <v>-2.4153408275530559</v>
      </c>
      <c r="BN25" s="190" t="s">
        <v>367</v>
      </c>
      <c r="BO25" s="171" t="s">
        <v>367</v>
      </c>
      <c r="BP25" s="171" t="s">
        <v>367</v>
      </c>
      <c r="BQ25" s="168">
        <v>82.35294117647058</v>
      </c>
      <c r="BR25" s="168">
        <v>59.635416666666664</v>
      </c>
      <c r="BS25" s="168">
        <v>73.62</v>
      </c>
      <c r="BT25" s="171" t="s">
        <v>367</v>
      </c>
      <c r="BU25" s="171" t="s">
        <v>367</v>
      </c>
      <c r="BV25" s="171" t="s">
        <v>367</v>
      </c>
      <c r="BW25" s="168">
        <v>43.235294117647058</v>
      </c>
      <c r="BX25" s="168">
        <v>44.299479166666664</v>
      </c>
      <c r="BY25" s="168">
        <v>42.307000000000002</v>
      </c>
    </row>
    <row r="26" spans="1:77" x14ac:dyDescent="0.2">
      <c r="A26" s="151" t="s">
        <v>3804</v>
      </c>
      <c r="B26" s="151" t="s">
        <v>3712</v>
      </c>
      <c r="C26" s="151" t="s">
        <v>3744</v>
      </c>
      <c r="D26" s="151" t="s">
        <v>3755</v>
      </c>
      <c r="E26" s="151" t="s">
        <v>3753</v>
      </c>
      <c r="F26" s="166">
        <v>197</v>
      </c>
      <c r="G26" s="166" t="s">
        <v>367</v>
      </c>
      <c r="H26" s="166" t="s">
        <v>367</v>
      </c>
      <c r="I26" s="151">
        <v>148</v>
      </c>
      <c r="J26" s="166" t="s">
        <v>367</v>
      </c>
      <c r="K26" s="166" t="s">
        <v>367</v>
      </c>
      <c r="L26" s="166">
        <v>143</v>
      </c>
      <c r="M26" s="166" t="s">
        <v>367</v>
      </c>
      <c r="N26" s="166" t="s">
        <v>367</v>
      </c>
      <c r="O26" s="166">
        <v>123</v>
      </c>
      <c r="P26" s="166" t="s">
        <v>367</v>
      </c>
      <c r="Q26" s="166" t="s">
        <v>367</v>
      </c>
      <c r="R26" s="179">
        <v>48.3</v>
      </c>
      <c r="S26" s="179">
        <v>49.2</v>
      </c>
      <c r="T26" s="179">
        <v>48.5</v>
      </c>
      <c r="U26" s="166">
        <v>60.7</v>
      </c>
      <c r="V26" s="166">
        <v>50.7</v>
      </c>
      <c r="W26" s="179">
        <v>47.2</v>
      </c>
      <c r="X26" s="166">
        <v>12.1</v>
      </c>
      <c r="Y26" s="166">
        <v>14.7</v>
      </c>
      <c r="Z26" s="179">
        <v>16.100000000000001</v>
      </c>
      <c r="AA26" s="179">
        <v>76.7</v>
      </c>
      <c r="AB26" s="179">
        <v>86.8</v>
      </c>
      <c r="AC26" s="179">
        <v>92.8</v>
      </c>
      <c r="AD26" s="166">
        <v>45.8</v>
      </c>
      <c r="AE26" s="179">
        <v>22.5</v>
      </c>
      <c r="AF26" s="179">
        <v>17</v>
      </c>
      <c r="AG26" s="177">
        <v>1.51048951</v>
      </c>
      <c r="AH26" s="177">
        <v>1.4868637099999999</v>
      </c>
      <c r="AI26" s="177">
        <v>1.3581606602149261</v>
      </c>
      <c r="AJ26" s="178">
        <v>20.428571399999999</v>
      </c>
      <c r="AK26" s="178">
        <v>20.795121999999999</v>
      </c>
      <c r="AL26" s="178">
        <v>22.668909800000002</v>
      </c>
      <c r="AM26" s="151">
        <v>16.2</v>
      </c>
      <c r="AN26" s="151">
        <v>37.1</v>
      </c>
      <c r="AO26" s="151">
        <v>48.1</v>
      </c>
      <c r="AP26" s="151">
        <v>32.4</v>
      </c>
      <c r="AQ26" s="151">
        <v>32.4</v>
      </c>
      <c r="AR26" s="151">
        <v>28.2</v>
      </c>
      <c r="AS26" s="151">
        <v>51.4</v>
      </c>
      <c r="AT26" s="151">
        <v>22.5</v>
      </c>
      <c r="AU26" s="151">
        <v>15.7</v>
      </c>
      <c r="AV26" s="151">
        <v>66.7</v>
      </c>
      <c r="AW26" s="151">
        <v>65.099999999999994</v>
      </c>
      <c r="AX26" s="151">
        <v>69.900000000000006</v>
      </c>
      <c r="AY26" s="151">
        <v>0</v>
      </c>
      <c r="AZ26" s="151">
        <v>2.6</v>
      </c>
      <c r="BA26" s="151">
        <v>1.6</v>
      </c>
      <c r="BB26" s="151">
        <v>65.7</v>
      </c>
      <c r="BC26" s="151">
        <v>79.400000000000006</v>
      </c>
      <c r="BD26" s="151">
        <v>79.099999999999994</v>
      </c>
      <c r="BE26" s="178">
        <v>7.2268571428571455</v>
      </c>
      <c r="BF26" s="168">
        <v>9.6572483221476997</v>
      </c>
      <c r="BG26" s="168">
        <v>10.085204496532077</v>
      </c>
      <c r="BH26" s="168">
        <v>12.23971428571428</v>
      </c>
      <c r="BI26" s="168">
        <v>12.273173537871523</v>
      </c>
      <c r="BJ26" s="168">
        <v>12.500545324085133</v>
      </c>
      <c r="BK26" s="168">
        <v>-5.0128571428571345</v>
      </c>
      <c r="BL26" s="168">
        <v>-2.6159252157238235</v>
      </c>
      <c r="BM26" s="168">
        <v>-2.4153408275530559</v>
      </c>
      <c r="BN26" s="190" t="s">
        <v>367</v>
      </c>
      <c r="BO26" s="171" t="s">
        <v>367</v>
      </c>
      <c r="BP26" s="171" t="s">
        <v>367</v>
      </c>
      <c r="BQ26" s="168">
        <v>60</v>
      </c>
      <c r="BR26" s="168">
        <v>59.635416666666664</v>
      </c>
      <c r="BS26" s="168">
        <v>73.62</v>
      </c>
      <c r="BT26" s="171" t="s">
        <v>367</v>
      </c>
      <c r="BU26" s="171" t="s">
        <v>367</v>
      </c>
      <c r="BV26" s="171" t="s">
        <v>367</v>
      </c>
      <c r="BW26" s="168">
        <v>44.3</v>
      </c>
      <c r="BX26" s="168">
        <v>44.299479166666664</v>
      </c>
      <c r="BY26" s="168">
        <v>42.307000000000002</v>
      </c>
    </row>
    <row r="27" spans="1:77" x14ac:dyDescent="0.2">
      <c r="A27" s="151" t="s">
        <v>3805</v>
      </c>
      <c r="B27" s="151" t="s">
        <v>3713</v>
      </c>
      <c r="C27" s="151" t="s">
        <v>3658</v>
      </c>
      <c r="D27" s="151" t="s">
        <v>3757</v>
      </c>
      <c r="E27" s="151" t="s">
        <v>3752</v>
      </c>
      <c r="F27" s="166">
        <v>752</v>
      </c>
      <c r="G27" s="166">
        <v>67</v>
      </c>
      <c r="H27" s="166" t="s">
        <v>367</v>
      </c>
      <c r="I27" s="151">
        <v>699</v>
      </c>
      <c r="J27" s="166">
        <v>59</v>
      </c>
      <c r="K27" s="166">
        <v>5</v>
      </c>
      <c r="L27" s="166">
        <v>673</v>
      </c>
      <c r="M27" s="166">
        <v>51</v>
      </c>
      <c r="N27" s="166" t="s">
        <v>367</v>
      </c>
      <c r="O27" s="166">
        <v>652</v>
      </c>
      <c r="P27" s="166">
        <v>56</v>
      </c>
      <c r="Q27" s="166" t="s">
        <v>367</v>
      </c>
      <c r="R27" s="179">
        <v>47.4</v>
      </c>
      <c r="S27" s="179">
        <v>48.3</v>
      </c>
      <c r="T27" s="179">
        <v>48.5</v>
      </c>
      <c r="U27" s="166">
        <v>45.7</v>
      </c>
      <c r="V27" s="166">
        <v>46.2</v>
      </c>
      <c r="W27" s="179">
        <v>47.2</v>
      </c>
      <c r="X27" s="166">
        <v>10.9</v>
      </c>
      <c r="Y27" s="166">
        <v>16.5</v>
      </c>
      <c r="Z27" s="179">
        <v>16.100000000000001</v>
      </c>
      <c r="AA27" s="179">
        <v>92</v>
      </c>
      <c r="AB27" s="179">
        <v>94.7</v>
      </c>
      <c r="AC27" s="179">
        <v>92.8</v>
      </c>
      <c r="AD27" s="166">
        <v>17.2</v>
      </c>
      <c r="AE27" s="179">
        <v>15.3</v>
      </c>
      <c r="AF27" s="179">
        <v>17</v>
      </c>
      <c r="AG27" s="177">
        <v>1.3105497800000001</v>
      </c>
      <c r="AH27" s="177">
        <v>1.3145469000000001</v>
      </c>
      <c r="AI27" s="177">
        <v>1.3581606602149261</v>
      </c>
      <c r="AJ27" s="178">
        <v>23.2068966</v>
      </c>
      <c r="AK27" s="178">
        <v>23.382899628252787</v>
      </c>
      <c r="AL27" s="178">
        <v>22.668909800000002</v>
      </c>
      <c r="AM27" s="151">
        <v>53.6</v>
      </c>
      <c r="AN27" s="151">
        <v>51.8</v>
      </c>
      <c r="AO27" s="151">
        <v>48.1</v>
      </c>
      <c r="AP27" s="151">
        <v>28.2</v>
      </c>
      <c r="AQ27" s="151">
        <v>26.7</v>
      </c>
      <c r="AR27" s="151">
        <v>28.2</v>
      </c>
      <c r="AS27" s="151">
        <v>11.6</v>
      </c>
      <c r="AT27" s="151">
        <v>13.4</v>
      </c>
      <c r="AU27" s="151">
        <v>15.7</v>
      </c>
      <c r="AV27" s="151">
        <v>73.8</v>
      </c>
      <c r="AW27" s="151">
        <v>71.599999999999994</v>
      </c>
      <c r="AX27" s="151">
        <v>69.900000000000006</v>
      </c>
      <c r="AY27" s="151">
        <v>0.6</v>
      </c>
      <c r="AZ27" s="151">
        <v>1.3</v>
      </c>
      <c r="BA27" s="151">
        <v>1.6</v>
      </c>
      <c r="BB27" s="151">
        <v>90.3</v>
      </c>
      <c r="BC27" s="151">
        <v>79</v>
      </c>
      <c r="BD27" s="151">
        <v>79.099999999999994</v>
      </c>
      <c r="BE27" s="178">
        <v>11.425423728813543</v>
      </c>
      <c r="BF27" s="168">
        <v>10.227447418738162</v>
      </c>
      <c r="BG27" s="168">
        <v>10.085204496532077</v>
      </c>
      <c r="BH27" s="168">
        <v>12.885706214689263</v>
      </c>
      <c r="BI27" s="168">
        <v>12.576118546845141</v>
      </c>
      <c r="BJ27" s="168">
        <v>12.500545324085133</v>
      </c>
      <c r="BK27" s="168">
        <v>-1.4602824858757195</v>
      </c>
      <c r="BL27" s="168">
        <v>-2.3486711281069788</v>
      </c>
      <c r="BM27" s="168">
        <v>-2.4153408275530559</v>
      </c>
      <c r="BN27" s="168">
        <v>61.818181818181813</v>
      </c>
      <c r="BO27" s="151">
        <v>40.200000000000003</v>
      </c>
      <c r="BP27" s="171" t="s">
        <v>367</v>
      </c>
      <c r="BQ27" s="168">
        <v>87.272727272727266</v>
      </c>
      <c r="BR27" s="168">
        <v>78.19</v>
      </c>
      <c r="BS27" s="168">
        <v>73.62</v>
      </c>
      <c r="BT27" s="168">
        <v>5.2</v>
      </c>
      <c r="BU27" s="168">
        <v>3.5971039182282794</v>
      </c>
      <c r="BV27" s="171" t="s">
        <v>367</v>
      </c>
      <c r="BW27" s="168">
        <v>43.727272727272727</v>
      </c>
      <c r="BX27" s="168">
        <v>41.655877342419082</v>
      </c>
      <c r="BY27" s="168">
        <v>42.307000000000002</v>
      </c>
    </row>
    <row r="28" spans="1:77" x14ac:dyDescent="0.2">
      <c r="A28" s="151" t="s">
        <v>3806</v>
      </c>
      <c r="B28" s="151" t="s">
        <v>3714</v>
      </c>
      <c r="C28" s="151" t="s">
        <v>3744</v>
      </c>
      <c r="D28" s="151" t="s">
        <v>3767</v>
      </c>
      <c r="E28" s="151" t="s">
        <v>3753</v>
      </c>
      <c r="F28" s="166">
        <v>176</v>
      </c>
      <c r="G28" s="166" t="s">
        <v>367</v>
      </c>
      <c r="H28" s="166" t="s">
        <v>367</v>
      </c>
      <c r="I28" s="151">
        <v>215</v>
      </c>
      <c r="J28" s="166" t="s">
        <v>367</v>
      </c>
      <c r="K28" s="166" t="s">
        <v>367</v>
      </c>
      <c r="L28" s="166">
        <v>218</v>
      </c>
      <c r="M28" s="166" t="s">
        <v>367</v>
      </c>
      <c r="N28" s="166" t="s">
        <v>367</v>
      </c>
      <c r="O28" s="166">
        <v>226</v>
      </c>
      <c r="P28" s="166" t="s">
        <v>367</v>
      </c>
      <c r="Q28" s="166" t="s">
        <v>367</v>
      </c>
      <c r="R28" s="179">
        <v>47.7</v>
      </c>
      <c r="S28" s="179">
        <v>49.2</v>
      </c>
      <c r="T28" s="179">
        <v>48.5</v>
      </c>
      <c r="U28" s="166">
        <v>53.8</v>
      </c>
      <c r="V28" s="166">
        <v>50.7</v>
      </c>
      <c r="W28" s="179">
        <v>47.2</v>
      </c>
      <c r="X28" s="166">
        <v>11.8</v>
      </c>
      <c r="Y28" s="166">
        <v>14.7</v>
      </c>
      <c r="Z28" s="179">
        <v>16.100000000000001</v>
      </c>
      <c r="AA28" s="179">
        <v>77.3</v>
      </c>
      <c r="AB28" s="179">
        <v>86.8</v>
      </c>
      <c r="AC28" s="179">
        <v>92.8</v>
      </c>
      <c r="AD28" s="166">
        <v>23.6</v>
      </c>
      <c r="AE28" s="179">
        <v>22.5</v>
      </c>
      <c r="AF28" s="179">
        <v>17</v>
      </c>
      <c r="AG28" s="177">
        <v>1.66284404</v>
      </c>
      <c r="AH28" s="177">
        <v>1.4868637099999999</v>
      </c>
      <c r="AI28" s="177">
        <v>1.3581606602149261</v>
      </c>
      <c r="AJ28" s="178">
        <v>19.818181800000001</v>
      </c>
      <c r="AK28" s="178">
        <v>20.795121999999999</v>
      </c>
      <c r="AL28" s="178">
        <v>22.668909800000002</v>
      </c>
      <c r="AM28" s="151">
        <v>40</v>
      </c>
      <c r="AN28" s="151">
        <v>37.1</v>
      </c>
      <c r="AO28" s="151">
        <v>48.1</v>
      </c>
      <c r="AP28" s="151">
        <v>40</v>
      </c>
      <c r="AQ28" s="151">
        <v>32.4</v>
      </c>
      <c r="AR28" s="151">
        <v>28.2</v>
      </c>
      <c r="AS28" s="151">
        <v>18</v>
      </c>
      <c r="AT28" s="151">
        <v>22.5</v>
      </c>
      <c r="AU28" s="151">
        <v>15.7</v>
      </c>
      <c r="AV28" s="151">
        <v>57.8</v>
      </c>
      <c r="AW28" s="151">
        <v>65.099999999999994</v>
      </c>
      <c r="AX28" s="151">
        <v>69.900000000000006</v>
      </c>
      <c r="AY28" s="151">
        <v>2</v>
      </c>
      <c r="AZ28" s="151">
        <v>2.6</v>
      </c>
      <c r="BA28" s="151">
        <v>1.6</v>
      </c>
      <c r="BB28" s="151">
        <v>78.599999999999994</v>
      </c>
      <c r="BC28" s="151">
        <v>79.400000000000006</v>
      </c>
      <c r="BD28" s="151">
        <v>79.099999999999994</v>
      </c>
      <c r="BE28" s="178">
        <v>8.1357142857142897</v>
      </c>
      <c r="BF28" s="168">
        <v>9.6572483221476997</v>
      </c>
      <c r="BG28" s="168">
        <v>10.085204496532077</v>
      </c>
      <c r="BH28" s="168">
        <v>12.491964285714285</v>
      </c>
      <c r="BI28" s="168">
        <v>12.273173537871523</v>
      </c>
      <c r="BJ28" s="168">
        <v>12.500545324085133</v>
      </c>
      <c r="BK28" s="168">
        <v>-4.3562499999999957</v>
      </c>
      <c r="BL28" s="168">
        <v>-2.6159252157238235</v>
      </c>
      <c r="BM28" s="168">
        <v>-2.4153408275530559</v>
      </c>
      <c r="BN28" s="190" t="s">
        <v>367</v>
      </c>
      <c r="BO28" s="171" t="s">
        <v>367</v>
      </c>
      <c r="BP28" s="171" t="s">
        <v>367</v>
      </c>
      <c r="BQ28" s="168">
        <v>38.095238095238095</v>
      </c>
      <c r="BR28" s="168">
        <v>59.635416666666664</v>
      </c>
      <c r="BS28" s="168">
        <v>73.62</v>
      </c>
      <c r="BT28" s="171" t="s">
        <v>367</v>
      </c>
      <c r="BU28" s="171" t="s">
        <v>367</v>
      </c>
      <c r="BV28" s="171" t="s">
        <v>367</v>
      </c>
      <c r="BW28" s="168">
        <v>40.19047619047619</v>
      </c>
      <c r="BX28" s="168">
        <v>44.299479166666664</v>
      </c>
      <c r="BY28" s="168">
        <v>42.307000000000002</v>
      </c>
    </row>
    <row r="29" spans="1:77" x14ac:dyDescent="0.2">
      <c r="A29" s="151" t="s">
        <v>3807</v>
      </c>
      <c r="B29" s="151" t="s">
        <v>3715</v>
      </c>
      <c r="C29" s="151" t="s">
        <v>3744</v>
      </c>
      <c r="D29" s="151" t="s">
        <v>3768</v>
      </c>
      <c r="E29" s="151" t="s">
        <v>3753</v>
      </c>
      <c r="F29" s="166">
        <v>131</v>
      </c>
      <c r="G29" s="166" t="s">
        <v>367</v>
      </c>
      <c r="H29" s="166" t="s">
        <v>367</v>
      </c>
      <c r="I29" s="151">
        <v>133</v>
      </c>
      <c r="J29" s="166" t="s">
        <v>367</v>
      </c>
      <c r="K29" s="166" t="s">
        <v>367</v>
      </c>
      <c r="L29" s="166">
        <v>128</v>
      </c>
      <c r="M29" s="166" t="s">
        <v>367</v>
      </c>
      <c r="N29" s="166" t="s">
        <v>367</v>
      </c>
      <c r="O29" s="166">
        <v>120</v>
      </c>
      <c r="P29" s="166" t="s">
        <v>367</v>
      </c>
      <c r="Q29" s="166" t="s">
        <v>367</v>
      </c>
      <c r="R29" s="179">
        <v>51.6</v>
      </c>
      <c r="S29" s="179">
        <v>49.2</v>
      </c>
      <c r="T29" s="179">
        <v>48.5</v>
      </c>
      <c r="U29" s="166">
        <v>75</v>
      </c>
      <c r="V29" s="166">
        <v>50.7</v>
      </c>
      <c r="W29" s="179">
        <v>47.2</v>
      </c>
      <c r="X29" s="166">
        <v>13.2</v>
      </c>
      <c r="Y29" s="166">
        <v>14.7</v>
      </c>
      <c r="Z29" s="179">
        <v>16.100000000000001</v>
      </c>
      <c r="AA29" s="179">
        <v>71.3</v>
      </c>
      <c r="AB29" s="179">
        <v>86.8</v>
      </c>
      <c r="AC29" s="179">
        <v>92.8</v>
      </c>
      <c r="AD29" s="166">
        <v>50</v>
      </c>
      <c r="AE29" s="179">
        <v>22.5</v>
      </c>
      <c r="AF29" s="179">
        <v>17</v>
      </c>
      <c r="AG29" s="177">
        <v>1.65234375</v>
      </c>
      <c r="AH29" s="177">
        <v>1.4868637099999999</v>
      </c>
      <c r="AI29" s="177">
        <v>1.3581606602149261</v>
      </c>
      <c r="AJ29" s="178">
        <v>18.285714299999999</v>
      </c>
      <c r="AK29" s="178">
        <v>20.795121999999999</v>
      </c>
      <c r="AL29" s="178">
        <v>22.668909800000002</v>
      </c>
      <c r="AM29" s="151">
        <v>16.7</v>
      </c>
      <c r="AN29" s="151">
        <v>37.1</v>
      </c>
      <c r="AO29" s="151">
        <v>48.1</v>
      </c>
      <c r="AP29" s="151">
        <v>42.9</v>
      </c>
      <c r="AQ29" s="151">
        <v>32.4</v>
      </c>
      <c r="AR29" s="151">
        <v>28.2</v>
      </c>
      <c r="AS29" s="151">
        <v>23.8</v>
      </c>
      <c r="AT29" s="151">
        <v>22.5</v>
      </c>
      <c r="AU29" s="151">
        <v>15.7</v>
      </c>
      <c r="AV29" s="151">
        <v>60</v>
      </c>
      <c r="AW29" s="151">
        <v>65.099999999999994</v>
      </c>
      <c r="AX29" s="151">
        <v>69.900000000000006</v>
      </c>
      <c r="AY29" s="151">
        <v>11.9</v>
      </c>
      <c r="AZ29" s="151">
        <v>2.6</v>
      </c>
      <c r="BA29" s="151">
        <v>1.6</v>
      </c>
      <c r="BB29" s="151">
        <v>97</v>
      </c>
      <c r="BC29" s="151">
        <v>79.400000000000006</v>
      </c>
      <c r="BD29" s="151">
        <v>79.099999999999994</v>
      </c>
      <c r="BE29" s="178">
        <v>9.1724242424242437</v>
      </c>
      <c r="BF29" s="168">
        <v>9.6572483221476997</v>
      </c>
      <c r="BG29" s="168">
        <v>10.085204496532077</v>
      </c>
      <c r="BH29" s="168">
        <v>12.219696969696971</v>
      </c>
      <c r="BI29" s="168">
        <v>12.273173537871523</v>
      </c>
      <c r="BJ29" s="168">
        <v>12.500545324085133</v>
      </c>
      <c r="BK29" s="168">
        <v>-3.0472727272727269</v>
      </c>
      <c r="BL29" s="168">
        <v>-2.6159252157238235</v>
      </c>
      <c r="BM29" s="168">
        <v>-2.4153408275530559</v>
      </c>
      <c r="BN29" s="190" t="s">
        <v>367</v>
      </c>
      <c r="BO29" s="171" t="s">
        <v>367</v>
      </c>
      <c r="BP29" s="171" t="s">
        <v>367</v>
      </c>
      <c r="BQ29" s="168">
        <v>21.428571428571427</v>
      </c>
      <c r="BR29" s="168">
        <v>59.635416666666664</v>
      </c>
      <c r="BS29" s="168">
        <v>73.62</v>
      </c>
      <c r="BT29" s="171" t="s">
        <v>367</v>
      </c>
      <c r="BU29" s="171" t="s">
        <v>367</v>
      </c>
      <c r="BV29" s="171" t="s">
        <v>367</v>
      </c>
      <c r="BW29" s="168">
        <v>41.857142857142854</v>
      </c>
      <c r="BX29" s="168">
        <v>44.299479166666664</v>
      </c>
      <c r="BY29" s="168">
        <v>42.307000000000002</v>
      </c>
    </row>
    <row r="30" spans="1:77" x14ac:dyDescent="0.2">
      <c r="A30" s="151" t="s">
        <v>3808</v>
      </c>
      <c r="B30" s="151" t="s">
        <v>3716</v>
      </c>
      <c r="C30" s="151" t="s">
        <v>3658</v>
      </c>
      <c r="D30" s="151" t="s">
        <v>3767</v>
      </c>
      <c r="E30" s="151" t="s">
        <v>3752</v>
      </c>
      <c r="F30" s="166">
        <v>192</v>
      </c>
      <c r="G30" s="166" t="s">
        <v>367</v>
      </c>
      <c r="H30" s="166" t="s">
        <v>367</v>
      </c>
      <c r="I30" s="151">
        <v>136</v>
      </c>
      <c r="J30" s="166" t="s">
        <v>367</v>
      </c>
      <c r="K30" s="166" t="s">
        <v>367</v>
      </c>
      <c r="L30" s="166">
        <v>146</v>
      </c>
      <c r="M30" s="166" t="s">
        <v>367</v>
      </c>
      <c r="N30" s="166" t="s">
        <v>367</v>
      </c>
      <c r="O30" s="166">
        <v>145</v>
      </c>
      <c r="P30" s="166" t="s">
        <v>367</v>
      </c>
      <c r="Q30" s="166" t="s">
        <v>367</v>
      </c>
      <c r="R30" s="179">
        <v>57.5</v>
      </c>
      <c r="S30" s="179">
        <v>48.3</v>
      </c>
      <c r="T30" s="179">
        <v>48.5</v>
      </c>
      <c r="U30" s="166">
        <v>68.400000000000006</v>
      </c>
      <c r="V30" s="166">
        <v>46.2</v>
      </c>
      <c r="W30" s="179">
        <v>47.2</v>
      </c>
      <c r="X30" s="166">
        <v>12.8</v>
      </c>
      <c r="Y30" s="166">
        <v>16.5</v>
      </c>
      <c r="Z30" s="179">
        <v>16.100000000000001</v>
      </c>
      <c r="AA30" s="179">
        <v>77.2</v>
      </c>
      <c r="AB30" s="179">
        <v>94.7</v>
      </c>
      <c r="AC30" s="179">
        <v>92.8</v>
      </c>
      <c r="AD30" s="166">
        <v>19</v>
      </c>
      <c r="AE30" s="179">
        <v>15.3</v>
      </c>
      <c r="AF30" s="179">
        <v>17</v>
      </c>
      <c r="AG30" s="177">
        <v>1.5616438399999999</v>
      </c>
      <c r="AH30" s="177">
        <v>1.3145469000000001</v>
      </c>
      <c r="AI30" s="177">
        <v>1.3581606602149261</v>
      </c>
      <c r="AJ30" s="178">
        <v>20.857142899999999</v>
      </c>
      <c r="AK30" s="178">
        <v>23.382899628252787</v>
      </c>
      <c r="AL30" s="178">
        <v>22.668909800000002</v>
      </c>
      <c r="AM30" s="151">
        <v>47.6</v>
      </c>
      <c r="AN30" s="151">
        <v>51.8</v>
      </c>
      <c r="AO30" s="151">
        <v>48.1</v>
      </c>
      <c r="AP30" s="151">
        <v>42.9</v>
      </c>
      <c r="AQ30" s="151">
        <v>26.7</v>
      </c>
      <c r="AR30" s="151">
        <v>28.2</v>
      </c>
      <c r="AS30" s="151">
        <v>7.1</v>
      </c>
      <c r="AT30" s="151">
        <v>13.4</v>
      </c>
      <c r="AU30" s="151">
        <v>15.7</v>
      </c>
      <c r="AV30" s="151">
        <v>74.400000000000006</v>
      </c>
      <c r="AW30" s="151">
        <v>71.599999999999994</v>
      </c>
      <c r="AX30" s="151">
        <v>69.900000000000006</v>
      </c>
      <c r="AY30" s="151">
        <v>0</v>
      </c>
      <c r="AZ30" s="151">
        <v>1.3</v>
      </c>
      <c r="BA30" s="151">
        <v>1.6</v>
      </c>
      <c r="BB30" s="151">
        <v>77.099999999999994</v>
      </c>
      <c r="BC30" s="151">
        <v>79</v>
      </c>
      <c r="BD30" s="151">
        <v>79.099999999999994</v>
      </c>
      <c r="BE30" s="178">
        <v>8.9940000000000015</v>
      </c>
      <c r="BF30" s="168">
        <v>10.227447418738162</v>
      </c>
      <c r="BG30" s="168">
        <v>10.085204496532077</v>
      </c>
      <c r="BH30" s="168">
        <v>11.641999999999998</v>
      </c>
      <c r="BI30" s="168">
        <v>12.576118546845141</v>
      </c>
      <c r="BJ30" s="168">
        <v>12.500545324085133</v>
      </c>
      <c r="BK30" s="168">
        <v>-2.6479999999999961</v>
      </c>
      <c r="BL30" s="168">
        <v>-2.3486711281069788</v>
      </c>
      <c r="BM30" s="168">
        <v>-2.4153408275530559</v>
      </c>
      <c r="BN30" s="168">
        <v>6.25</v>
      </c>
      <c r="BO30" s="151">
        <v>40.200000000000003</v>
      </c>
      <c r="BP30" s="171" t="s">
        <v>367</v>
      </c>
      <c r="BQ30" s="168">
        <v>50</v>
      </c>
      <c r="BR30" s="168">
        <v>78.19</v>
      </c>
      <c r="BS30" s="168">
        <v>73.62</v>
      </c>
      <c r="BT30" s="168">
        <v>0.625</v>
      </c>
      <c r="BU30" s="168">
        <v>3.5971039182282794</v>
      </c>
      <c r="BV30" s="171" t="s">
        <v>367</v>
      </c>
      <c r="BW30" s="168">
        <v>44.1875</v>
      </c>
      <c r="BX30" s="168">
        <v>41.655877342419082</v>
      </c>
      <c r="BY30" s="168">
        <v>42.307000000000002</v>
      </c>
    </row>
    <row r="31" spans="1:77" x14ac:dyDescent="0.2">
      <c r="A31" s="151" t="s">
        <v>3809</v>
      </c>
      <c r="B31" s="151" t="s">
        <v>3717</v>
      </c>
      <c r="C31" s="151" t="s">
        <v>3658</v>
      </c>
      <c r="D31" s="151" t="s">
        <v>3761</v>
      </c>
      <c r="E31" s="151" t="s">
        <v>3752</v>
      </c>
      <c r="F31" s="166">
        <v>124</v>
      </c>
      <c r="G31" s="166">
        <v>23</v>
      </c>
      <c r="H31" s="166">
        <v>13</v>
      </c>
      <c r="I31" s="151">
        <v>127</v>
      </c>
      <c r="J31" s="166">
        <v>28</v>
      </c>
      <c r="K31" s="166" t="s">
        <v>367</v>
      </c>
      <c r="L31" s="166">
        <v>125</v>
      </c>
      <c r="M31" s="166">
        <v>30</v>
      </c>
      <c r="N31" s="166" t="s">
        <v>367</v>
      </c>
      <c r="O31" s="166">
        <v>129</v>
      </c>
      <c r="P31" s="166">
        <v>24</v>
      </c>
      <c r="Q31" s="166" t="s">
        <v>367</v>
      </c>
      <c r="R31" s="179">
        <v>52.9</v>
      </c>
      <c r="S31" s="179">
        <v>48.3</v>
      </c>
      <c r="T31" s="179">
        <v>48.5</v>
      </c>
      <c r="U31" s="166">
        <v>80.900000000000006</v>
      </c>
      <c r="V31" s="166">
        <v>46.2</v>
      </c>
      <c r="W31" s="179">
        <v>47.2</v>
      </c>
      <c r="X31" s="166">
        <v>4.5</v>
      </c>
      <c r="Y31" s="166">
        <v>16.5</v>
      </c>
      <c r="Z31" s="179">
        <v>16.100000000000001</v>
      </c>
      <c r="AA31" s="179">
        <v>68.5</v>
      </c>
      <c r="AB31" s="179">
        <v>94.7</v>
      </c>
      <c r="AC31" s="179">
        <v>92.8</v>
      </c>
      <c r="AD31" s="166">
        <v>13.8</v>
      </c>
      <c r="AE31" s="179">
        <v>15.3</v>
      </c>
      <c r="AF31" s="179">
        <v>17</v>
      </c>
      <c r="AG31" s="177">
        <v>1.984</v>
      </c>
      <c r="AH31" s="177">
        <v>1.3145469000000001</v>
      </c>
      <c r="AI31" s="177">
        <v>1.3581606602149261</v>
      </c>
      <c r="AJ31" s="178">
        <v>15.625</v>
      </c>
      <c r="AK31" s="178">
        <v>23.382899628252787</v>
      </c>
      <c r="AL31" s="178">
        <v>22.668909800000002</v>
      </c>
      <c r="AM31" s="151">
        <v>27.3</v>
      </c>
      <c r="AN31" s="151">
        <v>51.8</v>
      </c>
      <c r="AO31" s="151">
        <v>48.1</v>
      </c>
      <c r="AP31" s="151">
        <v>15.2</v>
      </c>
      <c r="AQ31" s="151">
        <v>26.7</v>
      </c>
      <c r="AR31" s="151">
        <v>28.2</v>
      </c>
      <c r="AS31" s="151">
        <v>33.299999999999997</v>
      </c>
      <c r="AT31" s="151">
        <v>13.4</v>
      </c>
      <c r="AU31" s="151">
        <v>15.7</v>
      </c>
      <c r="AV31" s="151">
        <v>82.4</v>
      </c>
      <c r="AW31" s="151">
        <v>71.599999999999994</v>
      </c>
      <c r="AX31" s="151">
        <v>69.900000000000006</v>
      </c>
      <c r="AY31" s="151">
        <v>0</v>
      </c>
      <c r="AZ31" s="151">
        <v>1.3</v>
      </c>
      <c r="BA31" s="151">
        <v>1.6</v>
      </c>
      <c r="BB31" s="151">
        <v>56.3</v>
      </c>
      <c r="BC31" s="151">
        <v>79</v>
      </c>
      <c r="BD31" s="151">
        <v>79.099999999999994</v>
      </c>
      <c r="BE31" s="178">
        <v>7.3370588235294134</v>
      </c>
      <c r="BF31" s="168">
        <v>10.227447418738162</v>
      </c>
      <c r="BG31" s="168">
        <v>10.085204496532077</v>
      </c>
      <c r="BH31" s="168">
        <v>11.188235294117645</v>
      </c>
      <c r="BI31" s="168">
        <v>12.576118546845141</v>
      </c>
      <c r="BJ31" s="168">
        <v>12.500545324085133</v>
      </c>
      <c r="BK31" s="168">
        <v>-3.8511764705882312</v>
      </c>
      <c r="BL31" s="168">
        <v>-2.3486711281069788</v>
      </c>
      <c r="BM31" s="168">
        <v>-2.4153408275530559</v>
      </c>
      <c r="BN31" s="168">
        <v>4.5454545454545459</v>
      </c>
      <c r="BO31" s="151">
        <v>40.200000000000003</v>
      </c>
      <c r="BP31" s="171" t="s">
        <v>367</v>
      </c>
      <c r="BQ31" s="168">
        <v>36.363636363636367</v>
      </c>
      <c r="BR31" s="168">
        <v>78.19</v>
      </c>
      <c r="BS31" s="168">
        <v>73.62</v>
      </c>
      <c r="BT31" s="168">
        <v>0.36363636363636365</v>
      </c>
      <c r="BU31" s="168">
        <v>3.5971039182282794</v>
      </c>
      <c r="BV31" s="171" t="s">
        <v>367</v>
      </c>
      <c r="BW31" s="168">
        <v>39.136363636363633</v>
      </c>
      <c r="BX31" s="168">
        <v>41.655877342419082</v>
      </c>
      <c r="BY31" s="168">
        <v>42.307000000000002</v>
      </c>
    </row>
    <row r="32" spans="1:77" x14ac:dyDescent="0.2">
      <c r="A32" s="151" t="s">
        <v>3810</v>
      </c>
      <c r="B32" s="151" t="s">
        <v>3718</v>
      </c>
      <c r="C32" s="151" t="s">
        <v>3658</v>
      </c>
      <c r="D32" s="151" t="s">
        <v>3770</v>
      </c>
      <c r="E32" s="151" t="s">
        <v>3752</v>
      </c>
      <c r="F32" s="166">
        <v>245</v>
      </c>
      <c r="G32" s="166" t="s">
        <v>367</v>
      </c>
      <c r="H32" s="166" t="s">
        <v>367</v>
      </c>
      <c r="I32" s="151">
        <v>273</v>
      </c>
      <c r="J32" s="166" t="s">
        <v>367</v>
      </c>
      <c r="K32" s="166" t="s">
        <v>367</v>
      </c>
      <c r="L32" s="166">
        <v>235</v>
      </c>
      <c r="M32" s="166" t="s">
        <v>367</v>
      </c>
      <c r="N32" s="166" t="s">
        <v>367</v>
      </c>
      <c r="O32" s="166">
        <v>205</v>
      </c>
      <c r="P32" s="166" t="s">
        <v>367</v>
      </c>
      <c r="Q32" s="166" t="s">
        <v>367</v>
      </c>
      <c r="R32" s="179">
        <v>46</v>
      </c>
      <c r="S32" s="179">
        <v>48.3</v>
      </c>
      <c r="T32" s="179">
        <v>48.5</v>
      </c>
      <c r="U32" s="166">
        <v>83.3</v>
      </c>
      <c r="V32" s="166">
        <v>46.2</v>
      </c>
      <c r="W32" s="179">
        <v>47.2</v>
      </c>
      <c r="X32" s="166">
        <v>4.2</v>
      </c>
      <c r="Y32" s="166">
        <v>16.5</v>
      </c>
      <c r="Z32" s="179">
        <v>16.100000000000001</v>
      </c>
      <c r="AA32" s="179">
        <v>70.5</v>
      </c>
      <c r="AB32" s="179">
        <v>94.7</v>
      </c>
      <c r="AC32" s="179">
        <v>92.8</v>
      </c>
      <c r="AD32" s="166">
        <v>30.4</v>
      </c>
      <c r="AE32" s="179">
        <v>15.3</v>
      </c>
      <c r="AF32" s="179">
        <v>17</v>
      </c>
      <c r="AG32" s="177">
        <v>1.65106383</v>
      </c>
      <c r="AH32" s="177">
        <v>1.3145469000000001</v>
      </c>
      <c r="AI32" s="177">
        <v>1.3581606602149261</v>
      </c>
      <c r="AJ32" s="178">
        <v>19.5833333</v>
      </c>
      <c r="AK32" s="178">
        <v>23.382899628252787</v>
      </c>
      <c r="AL32" s="178">
        <v>22.668909800000002</v>
      </c>
      <c r="AM32" s="151">
        <v>35.700000000000003</v>
      </c>
      <c r="AN32" s="151">
        <v>51.8</v>
      </c>
      <c r="AO32" s="151">
        <v>48.1</v>
      </c>
      <c r="AP32" s="151">
        <v>21.4</v>
      </c>
      <c r="AQ32" s="151">
        <v>26.7</v>
      </c>
      <c r="AR32" s="151">
        <v>28.2</v>
      </c>
      <c r="AS32" s="151">
        <v>35.700000000000003</v>
      </c>
      <c r="AT32" s="151">
        <v>13.4</v>
      </c>
      <c r="AU32" s="151">
        <v>15.7</v>
      </c>
      <c r="AV32" s="151">
        <v>80</v>
      </c>
      <c r="AW32" s="151">
        <v>71.599999999999994</v>
      </c>
      <c r="AX32" s="151">
        <v>69.900000000000006</v>
      </c>
      <c r="AY32" s="151">
        <v>0</v>
      </c>
      <c r="AZ32" s="151">
        <v>1.3</v>
      </c>
      <c r="BA32" s="151">
        <v>1.6</v>
      </c>
      <c r="BB32" s="151">
        <v>39.1</v>
      </c>
      <c r="BC32" s="151">
        <v>79</v>
      </c>
      <c r="BD32" s="151">
        <v>79.099999999999994</v>
      </c>
      <c r="BE32" s="178">
        <v>6.4210447761194054</v>
      </c>
      <c r="BF32" s="168">
        <v>10.227447418738162</v>
      </c>
      <c r="BG32" s="168">
        <v>10.085204496532077</v>
      </c>
      <c r="BH32" s="168">
        <v>10.602089552238807</v>
      </c>
      <c r="BI32" s="168">
        <v>12.576118546845141</v>
      </c>
      <c r="BJ32" s="168">
        <v>12.500545324085133</v>
      </c>
      <c r="BK32" s="168">
        <v>-4.1810447761194016</v>
      </c>
      <c r="BL32" s="168">
        <v>-2.3486711281069788</v>
      </c>
      <c r="BM32" s="168">
        <v>-2.4153408275530559</v>
      </c>
      <c r="BN32" s="168">
        <v>13.043478260869565</v>
      </c>
      <c r="BO32" s="151">
        <v>40.200000000000003</v>
      </c>
      <c r="BP32" s="171" t="s">
        <v>367</v>
      </c>
      <c r="BQ32" s="168">
        <v>65.217391304347828</v>
      </c>
      <c r="BR32" s="168">
        <v>78.19</v>
      </c>
      <c r="BS32" s="168">
        <v>73.62</v>
      </c>
      <c r="BT32" s="168">
        <v>1.8695652173913044</v>
      </c>
      <c r="BU32" s="168">
        <v>3.5971039182282794</v>
      </c>
      <c r="BV32" s="171" t="s">
        <v>367</v>
      </c>
      <c r="BW32" s="168">
        <v>38.260869565217391</v>
      </c>
      <c r="BX32" s="168">
        <v>41.655877342419082</v>
      </c>
      <c r="BY32" s="168">
        <v>42.307000000000002</v>
      </c>
    </row>
    <row r="33" spans="1:77" x14ac:dyDescent="0.2">
      <c r="A33" s="151" t="s">
        <v>3811</v>
      </c>
      <c r="B33" s="151" t="s">
        <v>3719</v>
      </c>
      <c r="C33" s="151" t="s">
        <v>3744</v>
      </c>
      <c r="D33" s="151" t="s">
        <v>3768</v>
      </c>
      <c r="E33" s="151" t="s">
        <v>3753</v>
      </c>
      <c r="F33" s="166">
        <v>164</v>
      </c>
      <c r="G33" s="166" t="s">
        <v>367</v>
      </c>
      <c r="H33" s="166" t="s">
        <v>367</v>
      </c>
      <c r="I33" s="151">
        <v>129</v>
      </c>
      <c r="J33" s="166" t="s">
        <v>367</v>
      </c>
      <c r="K33" s="166" t="s">
        <v>367</v>
      </c>
      <c r="L33" s="166">
        <v>113</v>
      </c>
      <c r="M33" s="166" t="s">
        <v>367</v>
      </c>
      <c r="N33" s="166" t="s">
        <v>367</v>
      </c>
      <c r="O33" s="166">
        <v>114</v>
      </c>
      <c r="P33" s="166" t="s">
        <v>367</v>
      </c>
      <c r="Q33" s="166" t="s">
        <v>367</v>
      </c>
      <c r="R33" s="179">
        <v>51.3</v>
      </c>
      <c r="S33" s="179">
        <v>49.2</v>
      </c>
      <c r="T33" s="179">
        <v>48.5</v>
      </c>
      <c r="U33" s="166">
        <v>33.700000000000003</v>
      </c>
      <c r="V33" s="166">
        <v>50.7</v>
      </c>
      <c r="W33" s="179">
        <v>47.2</v>
      </c>
      <c r="X33" s="166">
        <v>14.1</v>
      </c>
      <c r="Y33" s="166">
        <v>14.7</v>
      </c>
      <c r="Z33" s="179">
        <v>16.100000000000001</v>
      </c>
      <c r="AA33" s="179">
        <v>87.2</v>
      </c>
      <c r="AB33" s="179">
        <v>86.8</v>
      </c>
      <c r="AC33" s="179">
        <v>92.8</v>
      </c>
      <c r="AD33" s="166">
        <v>38.9</v>
      </c>
      <c r="AE33" s="179">
        <v>22.5</v>
      </c>
      <c r="AF33" s="179">
        <v>17</v>
      </c>
      <c r="AG33" s="177">
        <v>1.8893805299999999</v>
      </c>
      <c r="AH33" s="177">
        <v>1.4868637099999999</v>
      </c>
      <c r="AI33" s="177">
        <v>1.3581606602149261</v>
      </c>
      <c r="AJ33" s="178">
        <v>16.142857100000001</v>
      </c>
      <c r="AK33" s="178">
        <v>20.795121999999999</v>
      </c>
      <c r="AL33" s="178">
        <v>22.668909800000002</v>
      </c>
      <c r="AM33" s="151">
        <v>35.1</v>
      </c>
      <c r="AN33" s="151">
        <v>37.1</v>
      </c>
      <c r="AO33" s="151">
        <v>48.1</v>
      </c>
      <c r="AP33" s="151">
        <v>37.799999999999997</v>
      </c>
      <c r="AQ33" s="151">
        <v>32.4</v>
      </c>
      <c r="AR33" s="151">
        <v>28.2</v>
      </c>
      <c r="AS33" s="151">
        <v>16.2</v>
      </c>
      <c r="AT33" s="151">
        <v>22.5</v>
      </c>
      <c r="AU33" s="151">
        <v>15.7</v>
      </c>
      <c r="AV33" s="151">
        <v>53.1</v>
      </c>
      <c r="AW33" s="151">
        <v>65.099999999999994</v>
      </c>
      <c r="AX33" s="151">
        <v>69.900000000000006</v>
      </c>
      <c r="AY33" s="151">
        <v>8.1</v>
      </c>
      <c r="AZ33" s="151">
        <v>2.6</v>
      </c>
      <c r="BA33" s="151">
        <v>1.6</v>
      </c>
      <c r="BB33" s="151">
        <v>92.9</v>
      </c>
      <c r="BC33" s="151">
        <v>79.400000000000006</v>
      </c>
      <c r="BD33" s="151">
        <v>79.099999999999994</v>
      </c>
      <c r="BE33" s="178">
        <v>9.6013793103448286</v>
      </c>
      <c r="BF33" s="168">
        <v>9.6572483221476997</v>
      </c>
      <c r="BG33" s="168">
        <v>10.085204496532077</v>
      </c>
      <c r="BH33" s="168">
        <v>12.736206896551726</v>
      </c>
      <c r="BI33" s="168">
        <v>12.273173537871523</v>
      </c>
      <c r="BJ33" s="168">
        <v>12.500545324085133</v>
      </c>
      <c r="BK33" s="168">
        <v>-3.1348275862068977</v>
      </c>
      <c r="BL33" s="168">
        <v>-2.6159252157238235</v>
      </c>
      <c r="BM33" s="168">
        <v>-2.4153408275530559</v>
      </c>
      <c r="BN33" s="190" t="s">
        <v>367</v>
      </c>
      <c r="BO33" s="171" t="s">
        <v>367</v>
      </c>
      <c r="BP33" s="171" t="s">
        <v>367</v>
      </c>
      <c r="BQ33" s="168">
        <v>58.82352941176471</v>
      </c>
      <c r="BR33" s="168">
        <v>59.635416666666664</v>
      </c>
      <c r="BS33" s="168">
        <v>73.62</v>
      </c>
      <c r="BT33" s="171" t="s">
        <v>367</v>
      </c>
      <c r="BU33" s="171" t="s">
        <v>367</v>
      </c>
      <c r="BV33" s="171" t="s">
        <v>367</v>
      </c>
      <c r="BW33" s="168">
        <v>48.588235294117645</v>
      </c>
      <c r="BX33" s="168">
        <v>44.299479166666664</v>
      </c>
      <c r="BY33" s="168">
        <v>42.307000000000002</v>
      </c>
    </row>
    <row r="34" spans="1:77" x14ac:dyDescent="0.2">
      <c r="A34" s="151" t="s">
        <v>3812</v>
      </c>
      <c r="B34" s="151" t="s">
        <v>3720</v>
      </c>
      <c r="C34" s="151" t="s">
        <v>3744</v>
      </c>
      <c r="D34" s="151" t="s">
        <v>3769</v>
      </c>
      <c r="E34" s="151" t="s">
        <v>3753</v>
      </c>
      <c r="F34" s="166">
        <v>169</v>
      </c>
      <c r="G34" s="166" t="s">
        <v>367</v>
      </c>
      <c r="H34" s="166" t="s">
        <v>367</v>
      </c>
      <c r="I34" s="151">
        <v>163</v>
      </c>
      <c r="J34" s="166" t="s">
        <v>367</v>
      </c>
      <c r="K34" s="166" t="s">
        <v>367</v>
      </c>
      <c r="L34" s="166">
        <v>177</v>
      </c>
      <c r="M34" s="166" t="s">
        <v>367</v>
      </c>
      <c r="N34" s="166" t="s">
        <v>367</v>
      </c>
      <c r="O34" s="166">
        <v>150</v>
      </c>
      <c r="P34" s="166" t="s">
        <v>367</v>
      </c>
      <c r="Q34" s="166" t="s">
        <v>367</v>
      </c>
      <c r="R34" s="179">
        <v>45.8</v>
      </c>
      <c r="S34" s="179">
        <v>49.2</v>
      </c>
      <c r="T34" s="179">
        <v>48.5</v>
      </c>
      <c r="U34" s="166">
        <v>55.9</v>
      </c>
      <c r="V34" s="166">
        <v>50.7</v>
      </c>
      <c r="W34" s="179">
        <v>47.2</v>
      </c>
      <c r="X34" s="166">
        <v>20.6</v>
      </c>
      <c r="Y34" s="166">
        <v>14.7</v>
      </c>
      <c r="Z34" s="179">
        <v>16.100000000000001</v>
      </c>
      <c r="AA34" s="179">
        <v>76.7</v>
      </c>
      <c r="AB34" s="179">
        <v>86.8</v>
      </c>
      <c r="AC34" s="179">
        <v>92.8</v>
      </c>
      <c r="AD34" s="166">
        <v>30.4</v>
      </c>
      <c r="AE34" s="179">
        <v>22.5</v>
      </c>
      <c r="AF34" s="179">
        <v>17</v>
      </c>
      <c r="AG34" s="177">
        <v>1.36723164</v>
      </c>
      <c r="AH34" s="177">
        <v>1.4868637099999999</v>
      </c>
      <c r="AI34" s="177">
        <v>1.3581606602149261</v>
      </c>
      <c r="AJ34" s="178">
        <v>22.125</v>
      </c>
      <c r="AK34" s="178">
        <v>20.795121999999999</v>
      </c>
      <c r="AL34" s="178">
        <v>22.668909800000002</v>
      </c>
      <c r="AM34" s="151">
        <v>25</v>
      </c>
      <c r="AN34" s="151">
        <v>37.1</v>
      </c>
      <c r="AO34" s="151">
        <v>48.1</v>
      </c>
      <c r="AP34" s="151">
        <v>47.5</v>
      </c>
      <c r="AQ34" s="151">
        <v>32.4</v>
      </c>
      <c r="AR34" s="151">
        <v>28.2</v>
      </c>
      <c r="AS34" s="151">
        <v>15</v>
      </c>
      <c r="AT34" s="151">
        <v>22.5</v>
      </c>
      <c r="AU34" s="151">
        <v>15.7</v>
      </c>
      <c r="AV34" s="151">
        <v>51.1</v>
      </c>
      <c r="AW34" s="151">
        <v>65.099999999999994</v>
      </c>
      <c r="AX34" s="151">
        <v>69.900000000000006</v>
      </c>
      <c r="AY34" s="151">
        <v>0</v>
      </c>
      <c r="AZ34" s="151">
        <v>2.6</v>
      </c>
      <c r="BA34" s="151">
        <v>1.6</v>
      </c>
      <c r="BB34" s="151">
        <v>69.400000000000006</v>
      </c>
      <c r="BC34" s="151">
        <v>79.400000000000006</v>
      </c>
      <c r="BD34" s="151">
        <v>79.099999999999994</v>
      </c>
      <c r="BE34" s="178">
        <v>8.6178378378378397</v>
      </c>
      <c r="BF34" s="168">
        <v>9.6572483221476997</v>
      </c>
      <c r="BG34" s="168">
        <v>10.085204496532077</v>
      </c>
      <c r="BH34" s="168">
        <v>12.116216216216216</v>
      </c>
      <c r="BI34" s="168">
        <v>12.273173537871523</v>
      </c>
      <c r="BJ34" s="168">
        <v>12.500545324085133</v>
      </c>
      <c r="BK34" s="168">
        <v>-3.4983783783783764</v>
      </c>
      <c r="BL34" s="168">
        <v>-2.6159252157238235</v>
      </c>
      <c r="BM34" s="168">
        <v>-2.4153408275530559</v>
      </c>
      <c r="BN34" s="190" t="s">
        <v>367</v>
      </c>
      <c r="BO34" s="171" t="s">
        <v>367</v>
      </c>
      <c r="BP34" s="171" t="s">
        <v>367</v>
      </c>
      <c r="BQ34" s="168">
        <v>41.17647058823529</v>
      </c>
      <c r="BR34" s="168">
        <v>59.635416666666664</v>
      </c>
      <c r="BS34" s="168">
        <v>73.62</v>
      </c>
      <c r="BT34" s="171" t="s">
        <v>367</v>
      </c>
      <c r="BU34" s="171" t="s">
        <v>367</v>
      </c>
      <c r="BV34" s="171" t="s">
        <v>367</v>
      </c>
      <c r="BW34" s="168">
        <v>44.235294117647058</v>
      </c>
      <c r="BX34" s="168">
        <v>44.299479166666664</v>
      </c>
      <c r="BY34" s="168">
        <v>42.307000000000002</v>
      </c>
    </row>
    <row r="35" spans="1:77" x14ac:dyDescent="0.2">
      <c r="A35" s="151" t="s">
        <v>3813</v>
      </c>
      <c r="B35" s="151" t="s">
        <v>3721</v>
      </c>
      <c r="C35" s="151" t="s">
        <v>3744</v>
      </c>
      <c r="D35" s="151" t="s">
        <v>3771</v>
      </c>
      <c r="E35" s="151" t="s">
        <v>3753</v>
      </c>
      <c r="F35" s="166">
        <v>203</v>
      </c>
      <c r="G35" s="166" t="s">
        <v>367</v>
      </c>
      <c r="H35" s="166" t="s">
        <v>367</v>
      </c>
      <c r="I35" s="151">
        <v>215</v>
      </c>
      <c r="J35" s="166" t="s">
        <v>367</v>
      </c>
      <c r="K35" s="166" t="s">
        <v>367</v>
      </c>
      <c r="L35" s="166">
        <v>190</v>
      </c>
      <c r="M35" s="166" t="s">
        <v>367</v>
      </c>
      <c r="N35" s="166" t="s">
        <v>367</v>
      </c>
      <c r="O35" s="166">
        <v>174</v>
      </c>
      <c r="P35" s="166" t="s">
        <v>367</v>
      </c>
      <c r="Q35" s="166" t="s">
        <v>367</v>
      </c>
      <c r="R35" s="179">
        <v>41.1</v>
      </c>
      <c r="S35" s="179">
        <v>49.2</v>
      </c>
      <c r="T35" s="179">
        <v>48.5</v>
      </c>
      <c r="U35" s="166">
        <v>68.099999999999994</v>
      </c>
      <c r="V35" s="166">
        <v>50.7</v>
      </c>
      <c r="W35" s="179">
        <v>47.2</v>
      </c>
      <c r="X35" s="166">
        <v>13.2</v>
      </c>
      <c r="Y35" s="166">
        <v>14.7</v>
      </c>
      <c r="Z35" s="179">
        <v>16.100000000000001</v>
      </c>
      <c r="AA35" s="179">
        <v>81.3</v>
      </c>
      <c r="AB35" s="179">
        <v>86.8</v>
      </c>
      <c r="AC35" s="179">
        <v>92.8</v>
      </c>
      <c r="AD35" s="166">
        <v>30</v>
      </c>
      <c r="AE35" s="179">
        <v>22.5</v>
      </c>
      <c r="AF35" s="179">
        <v>17</v>
      </c>
      <c r="AG35" s="177">
        <v>1.6473684200000001</v>
      </c>
      <c r="AH35" s="177">
        <v>1.4868637099999999</v>
      </c>
      <c r="AI35" s="177">
        <v>1.3581606602149261</v>
      </c>
      <c r="AJ35" s="178">
        <v>19</v>
      </c>
      <c r="AK35" s="178">
        <v>20.795121999999999</v>
      </c>
      <c r="AL35" s="178">
        <v>22.668909800000002</v>
      </c>
      <c r="AM35" s="151">
        <v>42.3</v>
      </c>
      <c r="AN35" s="151">
        <v>37.1</v>
      </c>
      <c r="AO35" s="151">
        <v>48.1</v>
      </c>
      <c r="AP35" s="151">
        <v>34.6</v>
      </c>
      <c r="AQ35" s="151">
        <v>32.4</v>
      </c>
      <c r="AR35" s="151">
        <v>28.2</v>
      </c>
      <c r="AS35" s="151">
        <v>11.5</v>
      </c>
      <c r="AT35" s="151">
        <v>22.5</v>
      </c>
      <c r="AU35" s="151">
        <v>15.7</v>
      </c>
      <c r="AV35" s="151">
        <v>49.2</v>
      </c>
      <c r="AW35" s="151">
        <v>65.099999999999994</v>
      </c>
      <c r="AX35" s="151">
        <v>69.900000000000006</v>
      </c>
      <c r="AY35" s="151">
        <v>3.8</v>
      </c>
      <c r="AZ35" s="151">
        <v>2.6</v>
      </c>
      <c r="BA35" s="151">
        <v>1.6</v>
      </c>
      <c r="BB35" s="151">
        <v>85.1</v>
      </c>
      <c r="BC35" s="151">
        <v>79.400000000000006</v>
      </c>
      <c r="BD35" s="151">
        <v>79.099999999999994</v>
      </c>
      <c r="BE35" s="178">
        <v>9.9425000000000043</v>
      </c>
      <c r="BF35" s="168">
        <v>9.6572483221476997</v>
      </c>
      <c r="BG35" s="168">
        <v>10.085204496532077</v>
      </c>
      <c r="BH35" s="168">
        <v>12.157291666666667</v>
      </c>
      <c r="BI35" s="168">
        <v>12.273173537871523</v>
      </c>
      <c r="BJ35" s="168">
        <v>12.500545324085133</v>
      </c>
      <c r="BK35" s="168">
        <v>-2.2147916666666632</v>
      </c>
      <c r="BL35" s="168">
        <v>-2.6159252157238235</v>
      </c>
      <c r="BM35" s="168">
        <v>-2.4153408275530559</v>
      </c>
      <c r="BN35" s="190" t="s">
        <v>367</v>
      </c>
      <c r="BO35" s="171" t="s">
        <v>367</v>
      </c>
      <c r="BP35" s="171" t="s">
        <v>367</v>
      </c>
      <c r="BQ35" s="168">
        <v>64.705882352941174</v>
      </c>
      <c r="BR35" s="168">
        <v>59.635416666666664</v>
      </c>
      <c r="BS35" s="168">
        <v>73.62</v>
      </c>
      <c r="BT35" s="171" t="s">
        <v>367</v>
      </c>
      <c r="BU35" s="171" t="s">
        <v>367</v>
      </c>
      <c r="BV35" s="171" t="s">
        <v>367</v>
      </c>
      <c r="BW35" s="168">
        <v>47</v>
      </c>
      <c r="BX35" s="168">
        <v>44.299479166666664</v>
      </c>
      <c r="BY35" s="168">
        <v>42.307000000000002</v>
      </c>
    </row>
    <row r="36" spans="1:77" x14ac:dyDescent="0.2">
      <c r="A36" s="151" t="s">
        <v>3814</v>
      </c>
      <c r="B36" s="151" t="s">
        <v>3722</v>
      </c>
      <c r="C36" s="151" t="s">
        <v>3744</v>
      </c>
      <c r="D36" s="151" t="s">
        <v>3760</v>
      </c>
      <c r="E36" s="151" t="s">
        <v>3753</v>
      </c>
      <c r="F36" s="166">
        <v>98</v>
      </c>
      <c r="G36" s="166" t="s">
        <v>367</v>
      </c>
      <c r="H36" s="166" t="s">
        <v>367</v>
      </c>
      <c r="I36" s="151">
        <v>78</v>
      </c>
      <c r="J36" s="166" t="s">
        <v>367</v>
      </c>
      <c r="K36" s="166" t="s">
        <v>367</v>
      </c>
      <c r="L36" s="166">
        <v>65</v>
      </c>
      <c r="M36" s="166" t="s">
        <v>367</v>
      </c>
      <c r="N36" s="166" t="s">
        <v>367</v>
      </c>
      <c r="O36" s="166">
        <v>56</v>
      </c>
      <c r="P36" s="166" t="s">
        <v>367</v>
      </c>
      <c r="Q36" s="166" t="s">
        <v>367</v>
      </c>
      <c r="R36" s="179">
        <v>32.299999999999997</v>
      </c>
      <c r="S36" s="179">
        <v>49.2</v>
      </c>
      <c r="T36" s="179">
        <v>48.5</v>
      </c>
      <c r="U36" s="166">
        <v>40</v>
      </c>
      <c r="V36" s="166">
        <v>50.7</v>
      </c>
      <c r="W36" s="179">
        <v>47.2</v>
      </c>
      <c r="X36" s="166">
        <v>22.2</v>
      </c>
      <c r="Y36" s="166">
        <v>14.7</v>
      </c>
      <c r="Z36" s="179">
        <v>16.100000000000001</v>
      </c>
      <c r="AA36" s="179">
        <v>83.3</v>
      </c>
      <c r="AB36" s="179">
        <v>86.8</v>
      </c>
      <c r="AC36" s="179">
        <v>92.8</v>
      </c>
      <c r="AD36" s="166">
        <v>20</v>
      </c>
      <c r="AE36" s="179">
        <v>22.5</v>
      </c>
      <c r="AF36" s="179">
        <v>17</v>
      </c>
      <c r="AG36" s="177">
        <v>1.92307692</v>
      </c>
      <c r="AH36" s="177">
        <v>1.4868637099999999</v>
      </c>
      <c r="AI36" s="177">
        <v>1.3581606602149261</v>
      </c>
      <c r="AJ36" s="178">
        <v>16.25</v>
      </c>
      <c r="AK36" s="178">
        <v>20.795121999999999</v>
      </c>
      <c r="AL36" s="178">
        <v>22.668909800000002</v>
      </c>
      <c r="AM36" s="151">
        <v>26.9</v>
      </c>
      <c r="AN36" s="151">
        <v>37.1</v>
      </c>
      <c r="AO36" s="151">
        <v>48.1</v>
      </c>
      <c r="AP36" s="151">
        <v>53.8</v>
      </c>
      <c r="AQ36" s="151">
        <v>32.4</v>
      </c>
      <c r="AR36" s="151">
        <v>28.2</v>
      </c>
      <c r="AS36" s="151">
        <v>11.5</v>
      </c>
      <c r="AT36" s="151">
        <v>22.5</v>
      </c>
      <c r="AU36" s="151">
        <v>15.7</v>
      </c>
      <c r="AV36" s="151">
        <v>75</v>
      </c>
      <c r="AW36" s="151">
        <v>65.099999999999994</v>
      </c>
      <c r="AX36" s="151">
        <v>69.900000000000006</v>
      </c>
      <c r="AY36" s="151">
        <v>0</v>
      </c>
      <c r="AZ36" s="151">
        <v>2.6</v>
      </c>
      <c r="BA36" s="151">
        <v>1.6</v>
      </c>
      <c r="BB36" s="151">
        <v>62.5</v>
      </c>
      <c r="BC36" s="151">
        <v>79.400000000000006</v>
      </c>
      <c r="BD36" s="151">
        <v>79.099999999999994</v>
      </c>
      <c r="BE36" s="178">
        <v>8.1368750000000016</v>
      </c>
      <c r="BF36" s="168">
        <v>9.6572483221476997</v>
      </c>
      <c r="BG36" s="168">
        <v>10.085204496532077</v>
      </c>
      <c r="BH36" s="168">
        <v>11.5</v>
      </c>
      <c r="BI36" s="168">
        <v>12.273173537871523</v>
      </c>
      <c r="BJ36" s="168">
        <v>12.500545324085133</v>
      </c>
      <c r="BK36" s="168">
        <v>-3.3631249999999984</v>
      </c>
      <c r="BL36" s="168">
        <v>-2.6159252157238235</v>
      </c>
      <c r="BM36" s="168">
        <v>-2.4153408275530559</v>
      </c>
      <c r="BN36" s="190" t="s">
        <v>367</v>
      </c>
      <c r="BO36" s="171" t="s">
        <v>367</v>
      </c>
      <c r="BP36" s="171" t="s">
        <v>367</v>
      </c>
      <c r="BQ36" s="168">
        <v>54.54545454545454</v>
      </c>
      <c r="BR36" s="168">
        <v>59.635416666666664</v>
      </c>
      <c r="BS36" s="168">
        <v>73.62</v>
      </c>
      <c r="BT36" s="171" t="s">
        <v>367</v>
      </c>
      <c r="BU36" s="171" t="s">
        <v>367</v>
      </c>
      <c r="BV36" s="171" t="s">
        <v>367</v>
      </c>
      <c r="BW36" s="168">
        <v>43.81818181818182</v>
      </c>
      <c r="BX36" s="168">
        <v>44.299479166666664</v>
      </c>
      <c r="BY36" s="168">
        <v>42.307000000000002</v>
      </c>
    </row>
    <row r="37" spans="1:77" x14ac:dyDescent="0.2">
      <c r="A37" s="151" t="s">
        <v>3815</v>
      </c>
      <c r="B37" s="151" t="s">
        <v>3723</v>
      </c>
      <c r="C37" s="151" t="s">
        <v>3744</v>
      </c>
      <c r="D37" s="151" t="s">
        <v>3765</v>
      </c>
      <c r="E37" s="151" t="s">
        <v>3753</v>
      </c>
      <c r="F37" s="166">
        <v>78</v>
      </c>
      <c r="G37" s="166" t="s">
        <v>367</v>
      </c>
      <c r="H37" s="166" t="s">
        <v>367</v>
      </c>
      <c r="I37" s="151">
        <v>65</v>
      </c>
      <c r="J37" s="166" t="s">
        <v>367</v>
      </c>
      <c r="K37" s="166" t="s">
        <v>367</v>
      </c>
      <c r="L37" s="166">
        <v>51</v>
      </c>
      <c r="M37" s="166" t="s">
        <v>367</v>
      </c>
      <c r="N37" s="166" t="s">
        <v>367</v>
      </c>
      <c r="O37" s="166">
        <v>66</v>
      </c>
      <c r="P37" s="166" t="s">
        <v>367</v>
      </c>
      <c r="Q37" s="166" t="s">
        <v>367</v>
      </c>
      <c r="R37" s="179">
        <v>51</v>
      </c>
      <c r="S37" s="179">
        <v>49.2</v>
      </c>
      <c r="T37" s="179">
        <v>48.5</v>
      </c>
      <c r="U37" s="166">
        <v>71.900000000000006</v>
      </c>
      <c r="V37" s="166">
        <v>50.7</v>
      </c>
      <c r="W37" s="179">
        <v>47.2</v>
      </c>
      <c r="X37" s="166">
        <v>12.5</v>
      </c>
      <c r="Y37" s="166">
        <v>14.7</v>
      </c>
      <c r="Z37" s="179">
        <v>16.100000000000001</v>
      </c>
      <c r="AA37" s="179">
        <v>74.2</v>
      </c>
      <c r="AB37" s="179">
        <v>86.8</v>
      </c>
      <c r="AC37" s="179">
        <v>92.8</v>
      </c>
      <c r="AD37" s="166">
        <v>0</v>
      </c>
      <c r="AE37" s="179">
        <v>22.5</v>
      </c>
      <c r="AF37" s="179">
        <v>17</v>
      </c>
      <c r="AG37" s="177">
        <v>2.2745098000000001</v>
      </c>
      <c r="AH37" s="177">
        <v>1.4868637099999999</v>
      </c>
      <c r="AI37" s="177">
        <v>1.3581606602149261</v>
      </c>
      <c r="AJ37" s="178">
        <v>17</v>
      </c>
      <c r="AK37" s="178">
        <v>20.795121999999999</v>
      </c>
      <c r="AL37" s="178">
        <v>22.668909800000002</v>
      </c>
      <c r="AM37" s="151">
        <v>12.5</v>
      </c>
      <c r="AN37" s="151">
        <v>37.1</v>
      </c>
      <c r="AO37" s="151">
        <v>48.1</v>
      </c>
      <c r="AP37" s="151">
        <v>25</v>
      </c>
      <c r="AQ37" s="151">
        <v>32.4</v>
      </c>
      <c r="AR37" s="151">
        <v>28.2</v>
      </c>
      <c r="AS37" s="151">
        <v>25</v>
      </c>
      <c r="AT37" s="151">
        <v>22.5</v>
      </c>
      <c r="AU37" s="151">
        <v>15.7</v>
      </c>
      <c r="AV37" s="151">
        <v>41.2</v>
      </c>
      <c r="AW37" s="151">
        <v>65.099999999999994</v>
      </c>
      <c r="AX37" s="151">
        <v>69.900000000000006</v>
      </c>
      <c r="AY37" s="151">
        <v>0</v>
      </c>
      <c r="AZ37" s="151">
        <v>2.6</v>
      </c>
      <c r="BA37" s="151">
        <v>1.6</v>
      </c>
      <c r="BB37" s="151">
        <v>55.6</v>
      </c>
      <c r="BC37" s="151">
        <v>79.400000000000006</v>
      </c>
      <c r="BD37" s="151">
        <v>79.099999999999994</v>
      </c>
      <c r="BE37" s="178">
        <v>7.6955555555555542</v>
      </c>
      <c r="BF37" s="168">
        <v>9.6572483221476997</v>
      </c>
      <c r="BG37" s="168">
        <v>10.085204496532077</v>
      </c>
      <c r="BH37" s="168">
        <v>13.011111111111113</v>
      </c>
      <c r="BI37" s="168">
        <v>12.273173537871523</v>
      </c>
      <c r="BJ37" s="168">
        <v>12.500545324085133</v>
      </c>
      <c r="BK37" s="168">
        <v>-5.3155555555555587</v>
      </c>
      <c r="BL37" s="168">
        <v>-2.6159252157238235</v>
      </c>
      <c r="BM37" s="168">
        <v>-2.4153408275530559</v>
      </c>
      <c r="BN37" s="190" t="s">
        <v>367</v>
      </c>
      <c r="BO37" s="171" t="s">
        <v>367</v>
      </c>
      <c r="BP37" s="171" t="s">
        <v>367</v>
      </c>
      <c r="BQ37" s="168">
        <v>44.444444444444443</v>
      </c>
      <c r="BR37" s="168">
        <v>59.635416666666664</v>
      </c>
      <c r="BS37" s="168">
        <v>73.62</v>
      </c>
      <c r="BT37" s="171" t="s">
        <v>367</v>
      </c>
      <c r="BU37" s="171" t="s">
        <v>367</v>
      </c>
      <c r="BV37" s="171" t="s">
        <v>367</v>
      </c>
      <c r="BW37" s="168">
        <v>42.444444444444443</v>
      </c>
      <c r="BX37" s="168">
        <v>44.299479166666664</v>
      </c>
      <c r="BY37" s="168">
        <v>42.307000000000002</v>
      </c>
    </row>
    <row r="38" spans="1:77" x14ac:dyDescent="0.2">
      <c r="A38" s="151" t="s">
        <v>3816</v>
      </c>
      <c r="B38" s="151" t="s">
        <v>3724</v>
      </c>
      <c r="C38" s="151" t="s">
        <v>3658</v>
      </c>
      <c r="D38" s="151" t="s">
        <v>3772</v>
      </c>
      <c r="E38" s="151" t="s">
        <v>3752</v>
      </c>
      <c r="F38" s="166">
        <v>898</v>
      </c>
      <c r="G38" s="166">
        <v>72</v>
      </c>
      <c r="H38" s="166">
        <v>13</v>
      </c>
      <c r="I38" s="151">
        <v>746</v>
      </c>
      <c r="J38" s="166">
        <v>96</v>
      </c>
      <c r="K38" s="166">
        <v>33</v>
      </c>
      <c r="L38" s="166">
        <v>663</v>
      </c>
      <c r="M38" s="166">
        <v>85</v>
      </c>
      <c r="N38" s="166">
        <v>38</v>
      </c>
      <c r="O38" s="166">
        <v>581</v>
      </c>
      <c r="P38" s="166">
        <v>62</v>
      </c>
      <c r="Q38" s="166">
        <v>10</v>
      </c>
      <c r="R38" s="179">
        <v>44</v>
      </c>
      <c r="S38" s="179">
        <v>48.3</v>
      </c>
      <c r="T38" s="179">
        <v>48.5</v>
      </c>
      <c r="U38" s="166">
        <v>63.5</v>
      </c>
      <c r="V38" s="166">
        <v>46.2</v>
      </c>
      <c r="W38" s="179">
        <v>47.2</v>
      </c>
      <c r="X38" s="166">
        <v>9.5</v>
      </c>
      <c r="Y38" s="166">
        <v>16.5</v>
      </c>
      <c r="Z38" s="179">
        <v>16.100000000000001</v>
      </c>
      <c r="AA38" s="179">
        <v>85</v>
      </c>
      <c r="AB38" s="179">
        <v>94.7</v>
      </c>
      <c r="AC38" s="179">
        <v>92.8</v>
      </c>
      <c r="AD38" s="166">
        <v>18.100000000000001</v>
      </c>
      <c r="AE38" s="179">
        <v>15.3</v>
      </c>
      <c r="AF38" s="179">
        <v>17</v>
      </c>
      <c r="AG38" s="177">
        <v>1.3169984699999999</v>
      </c>
      <c r="AH38" s="177">
        <v>1.3145469000000001</v>
      </c>
      <c r="AI38" s="177">
        <v>1.3581606602149261</v>
      </c>
      <c r="AJ38" s="178">
        <v>23.321428600000001</v>
      </c>
      <c r="AK38" s="178">
        <v>23.382899628252787</v>
      </c>
      <c r="AL38" s="178">
        <v>22.668909800000002</v>
      </c>
      <c r="AM38" s="151">
        <v>52.7</v>
      </c>
      <c r="AN38" s="151">
        <v>51.8</v>
      </c>
      <c r="AO38" s="151">
        <v>48.1</v>
      </c>
      <c r="AP38" s="151">
        <v>32.700000000000003</v>
      </c>
      <c r="AQ38" s="151">
        <v>26.7</v>
      </c>
      <c r="AR38" s="151">
        <v>28.2</v>
      </c>
      <c r="AS38" s="151">
        <v>9.6999999999999993</v>
      </c>
      <c r="AT38" s="151">
        <v>13.4</v>
      </c>
      <c r="AU38" s="151">
        <v>15.7</v>
      </c>
      <c r="AV38" s="151">
        <v>76.099999999999994</v>
      </c>
      <c r="AW38" s="151">
        <v>71.599999999999994</v>
      </c>
      <c r="AX38" s="151">
        <v>69.900000000000006</v>
      </c>
      <c r="AY38" s="151">
        <v>1.3</v>
      </c>
      <c r="AZ38" s="151">
        <v>1.3</v>
      </c>
      <c r="BA38" s="151">
        <v>1.6</v>
      </c>
      <c r="BB38" s="151">
        <v>80</v>
      </c>
      <c r="BC38" s="151">
        <v>79</v>
      </c>
      <c r="BD38" s="151">
        <v>79.099999999999994</v>
      </c>
      <c r="BE38" s="178">
        <v>10.051049723756888</v>
      </c>
      <c r="BF38" s="168">
        <v>10.227447418738162</v>
      </c>
      <c r="BG38" s="168">
        <v>10.085204496532077</v>
      </c>
      <c r="BH38" s="168">
        <v>12.193977900552479</v>
      </c>
      <c r="BI38" s="168">
        <v>12.576118546845141</v>
      </c>
      <c r="BJ38" s="168">
        <v>12.500545324085133</v>
      </c>
      <c r="BK38" s="168">
        <v>-2.142928176795591</v>
      </c>
      <c r="BL38" s="168">
        <v>-2.3486711281069788</v>
      </c>
      <c r="BM38" s="168">
        <v>-2.4153408275530559</v>
      </c>
      <c r="BN38" s="168">
        <v>46.551724137931032</v>
      </c>
      <c r="BO38" s="151">
        <v>40.200000000000003</v>
      </c>
      <c r="BP38" s="171" t="s">
        <v>367</v>
      </c>
      <c r="BQ38" s="168">
        <v>91.379310344827587</v>
      </c>
      <c r="BR38" s="168">
        <v>78.19</v>
      </c>
      <c r="BS38" s="168">
        <v>73.62</v>
      </c>
      <c r="BT38" s="168">
        <v>5.1034482758620694</v>
      </c>
      <c r="BU38" s="168">
        <v>3.5971039182282794</v>
      </c>
      <c r="BV38" s="171" t="s">
        <v>367</v>
      </c>
      <c r="BW38" s="168">
        <v>42.396551724137929</v>
      </c>
      <c r="BX38" s="168">
        <v>41.655877342419082</v>
      </c>
      <c r="BY38" s="168">
        <v>42.307000000000002</v>
      </c>
    </row>
    <row r="39" spans="1:77" x14ac:dyDescent="0.2">
      <c r="A39" s="151" t="s">
        <v>3817</v>
      </c>
      <c r="B39" s="151" t="s">
        <v>3725</v>
      </c>
      <c r="C39" s="151" t="s">
        <v>3658</v>
      </c>
      <c r="D39" s="151" t="s">
        <v>3773</v>
      </c>
      <c r="E39" s="151" t="s">
        <v>3752</v>
      </c>
      <c r="F39" s="166">
        <v>117</v>
      </c>
      <c r="G39" s="166" t="s">
        <v>367</v>
      </c>
      <c r="H39" s="166" t="s">
        <v>367</v>
      </c>
      <c r="I39" s="151">
        <v>104</v>
      </c>
      <c r="J39" s="166" t="s">
        <v>367</v>
      </c>
      <c r="K39" s="166" t="s">
        <v>367</v>
      </c>
      <c r="L39" s="166">
        <v>110</v>
      </c>
      <c r="M39" s="166" t="s">
        <v>367</v>
      </c>
      <c r="N39" s="166" t="s">
        <v>367</v>
      </c>
      <c r="O39" s="166">
        <v>122</v>
      </c>
      <c r="P39" s="166" t="s">
        <v>367</v>
      </c>
      <c r="Q39" s="166" t="s">
        <v>367</v>
      </c>
      <c r="R39" s="179">
        <v>59.1</v>
      </c>
      <c r="S39" s="179">
        <v>48.3</v>
      </c>
      <c r="T39" s="179">
        <v>48.5</v>
      </c>
      <c r="U39" s="166">
        <v>74</v>
      </c>
      <c r="V39" s="166">
        <v>46.2</v>
      </c>
      <c r="W39" s="179">
        <v>47.2</v>
      </c>
      <c r="X39" s="166">
        <v>16</v>
      </c>
      <c r="Y39" s="166">
        <v>16.5</v>
      </c>
      <c r="Z39" s="179">
        <v>16.100000000000001</v>
      </c>
      <c r="AA39" s="179">
        <v>81.5</v>
      </c>
      <c r="AB39" s="179">
        <v>94.7</v>
      </c>
      <c r="AC39" s="179">
        <v>92.8</v>
      </c>
      <c r="AD39" s="166">
        <v>4.3</v>
      </c>
      <c r="AE39" s="179">
        <v>15.3</v>
      </c>
      <c r="AF39" s="179">
        <v>17</v>
      </c>
      <c r="AG39" s="177">
        <v>1.58181818</v>
      </c>
      <c r="AH39" s="177">
        <v>1.3145469000000001</v>
      </c>
      <c r="AI39" s="177">
        <v>1.3581606602149261</v>
      </c>
      <c r="AJ39" s="178">
        <v>22</v>
      </c>
      <c r="AK39" s="178">
        <v>23.382899628252787</v>
      </c>
      <c r="AL39" s="178">
        <v>22.668909800000002</v>
      </c>
      <c r="AM39" s="151">
        <v>38.1</v>
      </c>
      <c r="AN39" s="151">
        <v>51.8</v>
      </c>
      <c r="AO39" s="151">
        <v>48.1</v>
      </c>
      <c r="AP39" s="151">
        <v>33.299999999999997</v>
      </c>
      <c r="AQ39" s="151">
        <v>26.7</v>
      </c>
      <c r="AR39" s="151">
        <v>28.2</v>
      </c>
      <c r="AS39" s="151">
        <v>28.6</v>
      </c>
      <c r="AT39" s="151">
        <v>13.4</v>
      </c>
      <c r="AU39" s="151">
        <v>15.7</v>
      </c>
      <c r="AV39" s="151">
        <v>63.3</v>
      </c>
      <c r="AW39" s="151">
        <v>71.599999999999994</v>
      </c>
      <c r="AX39" s="151">
        <v>69.900000000000006</v>
      </c>
      <c r="AY39" s="151">
        <v>0</v>
      </c>
      <c r="AZ39" s="151">
        <v>1.3</v>
      </c>
      <c r="BA39" s="151">
        <v>1.6</v>
      </c>
      <c r="BB39" s="151">
        <v>82.6</v>
      </c>
      <c r="BC39" s="151">
        <v>79</v>
      </c>
      <c r="BD39" s="151">
        <v>79.099999999999994</v>
      </c>
      <c r="BE39" s="178">
        <v>10.784347826086959</v>
      </c>
      <c r="BF39" s="168">
        <v>10.227447418738162</v>
      </c>
      <c r="BG39" s="168">
        <v>10.085204496532077</v>
      </c>
      <c r="BH39" s="168">
        <v>11.53478260869565</v>
      </c>
      <c r="BI39" s="168">
        <v>12.576118546845141</v>
      </c>
      <c r="BJ39" s="168">
        <v>12.500545324085133</v>
      </c>
      <c r="BK39" s="168">
        <v>-0.75043478260869101</v>
      </c>
      <c r="BL39" s="168">
        <v>-2.3486711281069788</v>
      </c>
      <c r="BM39" s="168">
        <v>-2.4153408275530559</v>
      </c>
      <c r="BN39" s="168">
        <v>30</v>
      </c>
      <c r="BO39" s="151">
        <v>40.200000000000003</v>
      </c>
      <c r="BP39" s="171" t="s">
        <v>367</v>
      </c>
      <c r="BQ39" s="168">
        <v>70</v>
      </c>
      <c r="BR39" s="168">
        <v>78.19</v>
      </c>
      <c r="BS39" s="168">
        <v>73.62</v>
      </c>
      <c r="BT39" s="168">
        <v>3.4</v>
      </c>
      <c r="BU39" s="168">
        <v>3.5971039182282794</v>
      </c>
      <c r="BV39" s="171" t="s">
        <v>367</v>
      </c>
      <c r="BW39" s="168">
        <v>41.2</v>
      </c>
      <c r="BX39" s="168">
        <v>41.655877342419082</v>
      </c>
      <c r="BY39" s="168">
        <v>42.307000000000002</v>
      </c>
    </row>
    <row r="40" spans="1:77" x14ac:dyDescent="0.2">
      <c r="A40" s="151" t="s">
        <v>3818</v>
      </c>
      <c r="B40" s="151" t="s">
        <v>3726</v>
      </c>
      <c r="C40" s="151" t="s">
        <v>3658</v>
      </c>
      <c r="D40" s="151" t="s">
        <v>3767</v>
      </c>
      <c r="E40" s="151" t="s">
        <v>3752</v>
      </c>
      <c r="F40" s="166">
        <v>175</v>
      </c>
      <c r="G40" s="166">
        <v>46</v>
      </c>
      <c r="H40" s="166">
        <v>30</v>
      </c>
      <c r="I40" s="151">
        <v>127</v>
      </c>
      <c r="J40" s="166">
        <v>38</v>
      </c>
      <c r="K40" s="166">
        <v>11</v>
      </c>
      <c r="L40" s="166">
        <v>119</v>
      </c>
      <c r="M40" s="166">
        <v>31</v>
      </c>
      <c r="N40" s="166">
        <v>22</v>
      </c>
      <c r="O40" s="166">
        <v>120</v>
      </c>
      <c r="P40" s="166">
        <v>27</v>
      </c>
      <c r="Q40" s="166">
        <v>13</v>
      </c>
      <c r="R40" s="179">
        <v>38.4</v>
      </c>
      <c r="S40" s="179">
        <v>48.3</v>
      </c>
      <c r="T40" s="179">
        <v>48.5</v>
      </c>
      <c r="U40" s="166">
        <v>76.099999999999994</v>
      </c>
      <c r="V40" s="166">
        <v>46.2</v>
      </c>
      <c r="W40" s="179">
        <v>47.2</v>
      </c>
      <c r="X40" s="166">
        <v>3.8</v>
      </c>
      <c r="Y40" s="166">
        <v>16.5</v>
      </c>
      <c r="Z40" s="179">
        <v>16.100000000000001</v>
      </c>
      <c r="AA40" s="179">
        <v>63.6</v>
      </c>
      <c r="AB40" s="179">
        <v>94.7</v>
      </c>
      <c r="AC40" s="179">
        <v>92.8</v>
      </c>
      <c r="AD40" s="166">
        <v>25</v>
      </c>
      <c r="AE40" s="179">
        <v>15.3</v>
      </c>
      <c r="AF40" s="179">
        <v>17</v>
      </c>
      <c r="AG40" s="177">
        <v>1.8041666700000001</v>
      </c>
      <c r="AH40" s="177">
        <v>1.3145469000000001</v>
      </c>
      <c r="AI40" s="177">
        <v>1.3581606602149261</v>
      </c>
      <c r="AJ40" s="178">
        <v>17.142857100000001</v>
      </c>
      <c r="AK40" s="178">
        <v>23.382899628252787</v>
      </c>
      <c r="AL40" s="178">
        <v>22.668909800000002</v>
      </c>
      <c r="AM40" s="151">
        <v>20</v>
      </c>
      <c r="AN40" s="151">
        <v>51.8</v>
      </c>
      <c r="AO40" s="151">
        <v>48.1</v>
      </c>
      <c r="AP40" s="151">
        <v>37.1</v>
      </c>
      <c r="AQ40" s="151">
        <v>26.7</v>
      </c>
      <c r="AR40" s="151">
        <v>28.2</v>
      </c>
      <c r="AS40" s="151">
        <v>40</v>
      </c>
      <c r="AT40" s="151">
        <v>13.4</v>
      </c>
      <c r="AU40" s="151">
        <v>15.7</v>
      </c>
      <c r="AV40" s="151">
        <v>64.900000000000006</v>
      </c>
      <c r="AW40" s="151">
        <v>71.599999999999994</v>
      </c>
      <c r="AX40" s="151">
        <v>69.900000000000006</v>
      </c>
      <c r="AY40" s="151">
        <v>2.9</v>
      </c>
      <c r="AZ40" s="151">
        <v>1.3</v>
      </c>
      <c r="BA40" s="151">
        <v>1.6</v>
      </c>
      <c r="BB40" s="151">
        <v>59.3</v>
      </c>
      <c r="BC40" s="151">
        <v>79</v>
      </c>
      <c r="BD40" s="151">
        <v>79.099999999999994</v>
      </c>
      <c r="BE40" s="178">
        <v>7.8113793103448286</v>
      </c>
      <c r="BF40" s="168">
        <v>10.227447418738162</v>
      </c>
      <c r="BG40" s="168">
        <v>10.085204496532077</v>
      </c>
      <c r="BH40" s="168">
        <v>10.406551724137934</v>
      </c>
      <c r="BI40" s="168">
        <v>12.576118546845141</v>
      </c>
      <c r="BJ40" s="168">
        <v>12.500545324085133</v>
      </c>
      <c r="BK40" s="168">
        <v>-2.5951724137931054</v>
      </c>
      <c r="BL40" s="168">
        <v>-2.3486711281069788</v>
      </c>
      <c r="BM40" s="168">
        <v>-2.4153408275530559</v>
      </c>
      <c r="BN40" s="168">
        <v>16.666666666666664</v>
      </c>
      <c r="BO40" s="151">
        <v>40.200000000000003</v>
      </c>
      <c r="BP40" s="171" t="s">
        <v>367</v>
      </c>
      <c r="BQ40" s="168">
        <v>46.666666666666664</v>
      </c>
      <c r="BR40" s="168">
        <v>78.19</v>
      </c>
      <c r="BS40" s="168">
        <v>73.62</v>
      </c>
      <c r="BT40" s="168">
        <v>1.6666666666666667</v>
      </c>
      <c r="BU40" s="168">
        <v>3.5971039182282794</v>
      </c>
      <c r="BV40" s="171" t="s">
        <v>367</v>
      </c>
      <c r="BW40" s="168">
        <v>40.233333333333334</v>
      </c>
      <c r="BX40" s="168">
        <v>41.655877342419082</v>
      </c>
      <c r="BY40" s="168">
        <v>42.307000000000002</v>
      </c>
    </row>
    <row r="41" spans="1:77" x14ac:dyDescent="0.2">
      <c r="A41" s="151" t="s">
        <v>3819</v>
      </c>
      <c r="B41" s="151" t="s">
        <v>3727</v>
      </c>
      <c r="C41" s="151" t="s">
        <v>3658</v>
      </c>
      <c r="D41" s="151" t="s">
        <v>3776</v>
      </c>
      <c r="E41" s="151" t="s">
        <v>3752</v>
      </c>
      <c r="F41" s="166">
        <v>180</v>
      </c>
      <c r="G41" s="166" t="s">
        <v>367</v>
      </c>
      <c r="H41" s="166" t="s">
        <v>367</v>
      </c>
      <c r="I41" s="151">
        <v>157</v>
      </c>
      <c r="J41" s="166" t="s">
        <v>367</v>
      </c>
      <c r="K41" s="166" t="s">
        <v>367</v>
      </c>
      <c r="L41" s="166">
        <v>152</v>
      </c>
      <c r="M41" s="166" t="s">
        <v>367</v>
      </c>
      <c r="N41" s="166" t="s">
        <v>367</v>
      </c>
      <c r="O41" s="166">
        <v>155</v>
      </c>
      <c r="P41" s="166" t="s">
        <v>367</v>
      </c>
      <c r="Q41" s="166" t="s">
        <v>367</v>
      </c>
      <c r="R41" s="179">
        <v>54.6</v>
      </c>
      <c r="S41" s="179">
        <v>48.3</v>
      </c>
      <c r="T41" s="179">
        <v>48.5</v>
      </c>
      <c r="U41" s="166">
        <v>73.7</v>
      </c>
      <c r="V41" s="166">
        <v>46.2</v>
      </c>
      <c r="W41" s="179">
        <v>47.2</v>
      </c>
      <c r="X41" s="166">
        <v>10.9</v>
      </c>
      <c r="Y41" s="166">
        <v>16.5</v>
      </c>
      <c r="Z41" s="179">
        <v>16.100000000000001</v>
      </c>
      <c r="AA41" s="179">
        <v>82.7</v>
      </c>
      <c r="AB41" s="179">
        <v>94.7</v>
      </c>
      <c r="AC41" s="179">
        <v>92.8</v>
      </c>
      <c r="AD41" s="166">
        <v>7.9</v>
      </c>
      <c r="AE41" s="179">
        <v>15.3</v>
      </c>
      <c r="AF41" s="179">
        <v>17</v>
      </c>
      <c r="AG41" s="177">
        <v>1.6842105300000001</v>
      </c>
      <c r="AH41" s="177">
        <v>1.3145469000000001</v>
      </c>
      <c r="AI41" s="177">
        <v>1.3581606602149261</v>
      </c>
      <c r="AJ41" s="178">
        <v>19</v>
      </c>
      <c r="AK41" s="178">
        <v>23.382899628252787</v>
      </c>
      <c r="AL41" s="178">
        <v>22.668909800000002</v>
      </c>
      <c r="AM41" s="151">
        <v>34.799999999999997</v>
      </c>
      <c r="AN41" s="151">
        <v>51.8</v>
      </c>
      <c r="AO41" s="151">
        <v>48.1</v>
      </c>
      <c r="AP41" s="151">
        <v>23.9</v>
      </c>
      <c r="AQ41" s="151">
        <v>26.7</v>
      </c>
      <c r="AR41" s="151">
        <v>28.2</v>
      </c>
      <c r="AS41" s="151">
        <v>10.9</v>
      </c>
      <c r="AT41" s="151">
        <v>13.4</v>
      </c>
      <c r="AU41" s="151">
        <v>15.7</v>
      </c>
      <c r="AV41" s="151">
        <v>73.3</v>
      </c>
      <c r="AW41" s="151">
        <v>71.599999999999994</v>
      </c>
      <c r="AX41" s="151">
        <v>69.900000000000006</v>
      </c>
      <c r="AY41" s="151">
        <v>0</v>
      </c>
      <c r="AZ41" s="151">
        <v>1.3</v>
      </c>
      <c r="BA41" s="151">
        <v>1.6</v>
      </c>
      <c r="BB41" s="151">
        <v>60.5</v>
      </c>
      <c r="BC41" s="151">
        <v>79</v>
      </c>
      <c r="BD41" s="151">
        <v>79.099999999999994</v>
      </c>
      <c r="BE41" s="178">
        <v>7.8668421052631592</v>
      </c>
      <c r="BF41" s="168">
        <v>10.227447418738162</v>
      </c>
      <c r="BG41" s="168">
        <v>10.085204496532077</v>
      </c>
      <c r="BH41" s="168">
        <v>12.723947368421053</v>
      </c>
      <c r="BI41" s="168">
        <v>12.576118546845141</v>
      </c>
      <c r="BJ41" s="168">
        <v>12.500545324085133</v>
      </c>
      <c r="BK41" s="168">
        <v>-4.8571052631578935</v>
      </c>
      <c r="BL41" s="168">
        <v>-2.3486711281069788</v>
      </c>
      <c r="BM41" s="168">
        <v>-2.4153408275530559</v>
      </c>
      <c r="BN41" s="168">
        <v>12.5</v>
      </c>
      <c r="BO41" s="151">
        <v>40.200000000000003</v>
      </c>
      <c r="BP41" s="171" t="s">
        <v>367</v>
      </c>
      <c r="BQ41" s="168">
        <v>75</v>
      </c>
      <c r="BR41" s="168">
        <v>78.19</v>
      </c>
      <c r="BS41" s="168">
        <v>73.62</v>
      </c>
      <c r="BT41" s="168">
        <v>1.25</v>
      </c>
      <c r="BU41" s="168">
        <v>3.5971039182282794</v>
      </c>
      <c r="BV41" s="171" t="s">
        <v>367</v>
      </c>
      <c r="BW41" s="168">
        <v>39.625</v>
      </c>
      <c r="BX41" s="168">
        <v>41.655877342419082</v>
      </c>
      <c r="BY41" s="168">
        <v>42.307000000000002</v>
      </c>
    </row>
    <row r="42" spans="1:77" x14ac:dyDescent="0.2">
      <c r="A42" s="151" t="s">
        <v>3820</v>
      </c>
      <c r="B42" s="151" t="s">
        <v>3728</v>
      </c>
      <c r="C42" s="151" t="s">
        <v>3744</v>
      </c>
      <c r="D42" s="151" t="s">
        <v>3774</v>
      </c>
      <c r="E42" s="151" t="s">
        <v>3753</v>
      </c>
      <c r="F42" s="166">
        <v>130</v>
      </c>
      <c r="G42" s="166" t="s">
        <v>367</v>
      </c>
      <c r="H42" s="166" t="s">
        <v>367</v>
      </c>
      <c r="I42" s="151">
        <v>98</v>
      </c>
      <c r="J42" s="166" t="s">
        <v>367</v>
      </c>
      <c r="K42" s="166" t="s">
        <v>367</v>
      </c>
      <c r="L42" s="166">
        <v>102</v>
      </c>
      <c r="M42" s="166" t="s">
        <v>367</v>
      </c>
      <c r="N42" s="166" t="s">
        <v>367</v>
      </c>
      <c r="O42" s="166">
        <v>107</v>
      </c>
      <c r="P42" s="166" t="s">
        <v>367</v>
      </c>
      <c r="Q42" s="166" t="s">
        <v>367</v>
      </c>
      <c r="R42" s="179">
        <v>45.1</v>
      </c>
      <c r="S42" s="179">
        <v>49.2</v>
      </c>
      <c r="T42" s="179">
        <v>48.5</v>
      </c>
      <c r="U42" s="166">
        <v>74.7</v>
      </c>
      <c r="V42" s="166">
        <v>50.7</v>
      </c>
      <c r="W42" s="179">
        <v>47.2</v>
      </c>
      <c r="X42" s="166">
        <v>3.8</v>
      </c>
      <c r="Y42" s="166">
        <v>14.7</v>
      </c>
      <c r="Z42" s="179">
        <v>16.100000000000001</v>
      </c>
      <c r="AA42" s="179">
        <v>72</v>
      </c>
      <c r="AB42" s="179">
        <v>86.8</v>
      </c>
      <c r="AC42" s="179">
        <v>92.8</v>
      </c>
      <c r="AD42" s="166">
        <v>19.399999999999999</v>
      </c>
      <c r="AE42" s="179">
        <v>22.5</v>
      </c>
      <c r="AF42" s="179">
        <v>17</v>
      </c>
      <c r="AG42" s="177">
        <v>1.6274509800000001</v>
      </c>
      <c r="AH42" s="177">
        <v>1.4868637099999999</v>
      </c>
      <c r="AI42" s="177">
        <v>1.3581606602149261</v>
      </c>
      <c r="AJ42" s="178">
        <v>20.399999999999999</v>
      </c>
      <c r="AK42" s="178">
        <v>20.795121999999999</v>
      </c>
      <c r="AL42" s="178">
        <v>22.668909800000002</v>
      </c>
      <c r="AM42" s="151">
        <v>19.2</v>
      </c>
      <c r="AN42" s="151">
        <v>37.1</v>
      </c>
      <c r="AO42" s="151">
        <v>48.1</v>
      </c>
      <c r="AP42" s="151">
        <v>23.1</v>
      </c>
      <c r="AQ42" s="151">
        <v>32.4</v>
      </c>
      <c r="AR42" s="151">
        <v>28.2</v>
      </c>
      <c r="AS42" s="151">
        <v>38.5</v>
      </c>
      <c r="AT42" s="151">
        <v>22.5</v>
      </c>
      <c r="AU42" s="151">
        <v>15.7</v>
      </c>
      <c r="AV42" s="151">
        <v>52.6</v>
      </c>
      <c r="AW42" s="151">
        <v>65.099999999999994</v>
      </c>
      <c r="AX42" s="151">
        <v>69.900000000000006</v>
      </c>
      <c r="AY42" s="151">
        <v>0</v>
      </c>
      <c r="AZ42" s="151">
        <v>2.6</v>
      </c>
      <c r="BA42" s="151">
        <v>1.6</v>
      </c>
      <c r="BB42" s="151">
        <v>68.400000000000006</v>
      </c>
      <c r="BC42" s="151">
        <v>79.400000000000006</v>
      </c>
      <c r="BD42" s="151">
        <v>79.099999999999994</v>
      </c>
      <c r="BE42" s="178">
        <v>8.7305263157894757</v>
      </c>
      <c r="BF42" s="168">
        <v>9.6572483221476997</v>
      </c>
      <c r="BG42" s="168">
        <v>10.085204496532077</v>
      </c>
      <c r="BH42" s="168">
        <v>11.096315789473685</v>
      </c>
      <c r="BI42" s="168">
        <v>12.273173537871523</v>
      </c>
      <c r="BJ42" s="168">
        <v>12.500545324085133</v>
      </c>
      <c r="BK42" s="168">
        <v>-2.3657894736842096</v>
      </c>
      <c r="BL42" s="168">
        <v>-2.6159252157238235</v>
      </c>
      <c r="BM42" s="168">
        <v>-2.4153408275530559</v>
      </c>
      <c r="BN42" s="190" t="s">
        <v>367</v>
      </c>
      <c r="BO42" s="171" t="s">
        <v>367</v>
      </c>
      <c r="BP42" s="171" t="s">
        <v>367</v>
      </c>
      <c r="BQ42" s="168">
        <v>30.76923076923077</v>
      </c>
      <c r="BR42" s="168">
        <v>59.635416666666664</v>
      </c>
      <c r="BS42" s="168">
        <v>73.62</v>
      </c>
      <c r="BT42" s="171" t="s">
        <v>367</v>
      </c>
      <c r="BU42" s="171" t="s">
        <v>367</v>
      </c>
      <c r="BV42" s="171" t="s">
        <v>367</v>
      </c>
      <c r="BW42" s="168">
        <v>42.307692307692307</v>
      </c>
      <c r="BX42" s="168">
        <v>44.299479166666664</v>
      </c>
      <c r="BY42" s="168">
        <v>42.307000000000002</v>
      </c>
    </row>
    <row r="43" spans="1:77" x14ac:dyDescent="0.2">
      <c r="A43" s="151" t="s">
        <v>3821</v>
      </c>
      <c r="B43" s="151" t="s">
        <v>3729</v>
      </c>
      <c r="C43" s="151" t="s">
        <v>3658</v>
      </c>
      <c r="D43" s="151" t="s">
        <v>3777</v>
      </c>
      <c r="E43" s="151" t="s">
        <v>3752</v>
      </c>
      <c r="F43" s="166">
        <v>253</v>
      </c>
      <c r="G43" s="166" t="s">
        <v>367</v>
      </c>
      <c r="H43" s="166" t="s">
        <v>367</v>
      </c>
      <c r="I43" s="151">
        <v>193</v>
      </c>
      <c r="J43" s="166" t="s">
        <v>367</v>
      </c>
      <c r="K43" s="166" t="s">
        <v>367</v>
      </c>
      <c r="L43" s="166">
        <v>161</v>
      </c>
      <c r="M43" s="166" t="s">
        <v>367</v>
      </c>
      <c r="N43" s="166" t="s">
        <v>367</v>
      </c>
      <c r="O43" s="166">
        <v>143</v>
      </c>
      <c r="P43" s="166" t="s">
        <v>367</v>
      </c>
      <c r="Q43" s="166" t="s">
        <v>367</v>
      </c>
      <c r="R43" s="179">
        <v>55.3</v>
      </c>
      <c r="S43" s="179">
        <v>48.3</v>
      </c>
      <c r="T43" s="179">
        <v>48.5</v>
      </c>
      <c r="U43" s="166">
        <v>79.900000000000006</v>
      </c>
      <c r="V43" s="166">
        <v>46.2</v>
      </c>
      <c r="W43" s="179">
        <v>47.2</v>
      </c>
      <c r="X43" s="166">
        <v>2.2000000000000002</v>
      </c>
      <c r="Y43" s="166">
        <v>16.5</v>
      </c>
      <c r="Z43" s="179">
        <v>16.100000000000001</v>
      </c>
      <c r="AA43" s="179">
        <v>72</v>
      </c>
      <c r="AB43" s="179">
        <v>94.7</v>
      </c>
      <c r="AC43" s="179">
        <v>92.8</v>
      </c>
      <c r="AD43" s="166">
        <v>12.1</v>
      </c>
      <c r="AE43" s="179">
        <v>15.3</v>
      </c>
      <c r="AF43" s="179">
        <v>17</v>
      </c>
      <c r="AG43" s="177">
        <v>1.5217391300000001</v>
      </c>
      <c r="AH43" s="177">
        <v>1.3145469000000001</v>
      </c>
      <c r="AI43" s="177">
        <v>1.3581606602149261</v>
      </c>
      <c r="AJ43" s="178">
        <v>20.125</v>
      </c>
      <c r="AK43" s="178">
        <v>23.382899628252787</v>
      </c>
      <c r="AL43" s="178">
        <v>22.668909800000002</v>
      </c>
      <c r="AM43" s="151">
        <v>36.5</v>
      </c>
      <c r="AN43" s="151">
        <v>51.8</v>
      </c>
      <c r="AO43" s="151">
        <v>48.1</v>
      </c>
      <c r="AP43" s="151">
        <v>33.299999999999997</v>
      </c>
      <c r="AQ43" s="151">
        <v>26.7</v>
      </c>
      <c r="AR43" s="151">
        <v>28.2</v>
      </c>
      <c r="AS43" s="151">
        <v>22.2</v>
      </c>
      <c r="AT43" s="151">
        <v>13.4</v>
      </c>
      <c r="AU43" s="151">
        <v>15.7</v>
      </c>
      <c r="AV43" s="151">
        <v>79.2</v>
      </c>
      <c r="AW43" s="151">
        <v>71.599999999999994</v>
      </c>
      <c r="AX43" s="151">
        <v>69.900000000000006</v>
      </c>
      <c r="AY43" s="151">
        <v>1.6</v>
      </c>
      <c r="AZ43" s="151">
        <v>1.3</v>
      </c>
      <c r="BA43" s="151">
        <v>1.6</v>
      </c>
      <c r="BB43" s="151">
        <v>53.7</v>
      </c>
      <c r="BC43" s="151">
        <v>79</v>
      </c>
      <c r="BD43" s="151">
        <v>79.099999999999994</v>
      </c>
      <c r="BE43" s="178">
        <v>7.5995348837209322</v>
      </c>
      <c r="BF43" s="168">
        <v>10.227447418738162</v>
      </c>
      <c r="BG43" s="168">
        <v>10.085204496532077</v>
      </c>
      <c r="BH43" s="168">
        <v>10.695348837209304</v>
      </c>
      <c r="BI43" s="168">
        <v>12.576118546845141</v>
      </c>
      <c r="BJ43" s="168">
        <v>12.500545324085133</v>
      </c>
      <c r="BK43" s="168">
        <v>-3.0958139534883715</v>
      </c>
      <c r="BL43" s="168">
        <v>-2.3486711281069788</v>
      </c>
      <c r="BM43" s="168">
        <v>-2.4153408275530559</v>
      </c>
      <c r="BN43" s="168">
        <v>29.411764705882355</v>
      </c>
      <c r="BO43" s="151">
        <v>40.200000000000003</v>
      </c>
      <c r="BP43" s="171" t="s">
        <v>367</v>
      </c>
      <c r="BQ43" s="168">
        <v>58.82352941176471</v>
      </c>
      <c r="BR43" s="168">
        <v>78.19</v>
      </c>
      <c r="BS43" s="168">
        <v>73.62</v>
      </c>
      <c r="BT43" s="168">
        <v>1.7647058823529411</v>
      </c>
      <c r="BU43" s="168">
        <v>3.5971039182282794</v>
      </c>
      <c r="BV43" s="171" t="s">
        <v>367</v>
      </c>
      <c r="BW43" s="168">
        <v>36.352941176470587</v>
      </c>
      <c r="BX43" s="168">
        <v>41.655877342419082</v>
      </c>
      <c r="BY43" s="168">
        <v>42.307000000000002</v>
      </c>
    </row>
    <row r="44" spans="1:77" x14ac:dyDescent="0.2">
      <c r="A44" s="151" t="s">
        <v>3822</v>
      </c>
      <c r="B44" s="151" t="s">
        <v>3730</v>
      </c>
      <c r="C44" s="151" t="s">
        <v>3658</v>
      </c>
      <c r="D44" s="151" t="s">
        <v>3675</v>
      </c>
      <c r="E44" s="151" t="s">
        <v>3752</v>
      </c>
      <c r="F44" s="166">
        <v>728</v>
      </c>
      <c r="G44" s="166" t="s">
        <v>367</v>
      </c>
      <c r="H44" s="166" t="s">
        <v>367</v>
      </c>
      <c r="I44" s="151">
        <v>605</v>
      </c>
      <c r="J44" s="166" t="s">
        <v>367</v>
      </c>
      <c r="K44" s="166" t="s">
        <v>367</v>
      </c>
      <c r="L44" s="166">
        <v>585</v>
      </c>
      <c r="M44" s="166" t="s">
        <v>367</v>
      </c>
      <c r="N44" s="166" t="s">
        <v>367</v>
      </c>
      <c r="O44" s="166">
        <v>568</v>
      </c>
      <c r="P44" s="166" t="s">
        <v>367</v>
      </c>
      <c r="Q44" s="166" t="s">
        <v>367</v>
      </c>
      <c r="R44" s="179">
        <v>54.4</v>
      </c>
      <c r="S44" s="179">
        <v>48.3</v>
      </c>
      <c r="T44" s="179">
        <v>48.5</v>
      </c>
      <c r="U44" s="166">
        <v>70.3</v>
      </c>
      <c r="V44" s="166">
        <v>46.2</v>
      </c>
      <c r="W44" s="179">
        <v>47.2</v>
      </c>
      <c r="X44" s="166">
        <v>3.7</v>
      </c>
      <c r="Y44" s="166">
        <v>16.5</v>
      </c>
      <c r="Z44" s="179">
        <v>16.100000000000001</v>
      </c>
      <c r="AA44" s="179">
        <v>75.5</v>
      </c>
      <c r="AB44" s="179">
        <v>94.7</v>
      </c>
      <c r="AC44" s="179">
        <v>92.8</v>
      </c>
      <c r="AD44" s="166">
        <v>25.8</v>
      </c>
      <c r="AE44" s="179">
        <v>15.3</v>
      </c>
      <c r="AF44" s="179">
        <v>17</v>
      </c>
      <c r="AG44" s="177">
        <v>1.37777778</v>
      </c>
      <c r="AH44" s="177">
        <v>1.3145469000000001</v>
      </c>
      <c r="AI44" s="177">
        <v>1.3581606602149261</v>
      </c>
      <c r="AJ44" s="178">
        <v>21.6666667</v>
      </c>
      <c r="AK44" s="178">
        <v>23.382899628252787</v>
      </c>
      <c r="AL44" s="178">
        <v>22.668909800000002</v>
      </c>
      <c r="AM44" s="151">
        <v>25.9</v>
      </c>
      <c r="AN44" s="151">
        <v>51.8</v>
      </c>
      <c r="AO44" s="151">
        <v>48.1</v>
      </c>
      <c r="AP44" s="151">
        <v>44.2</v>
      </c>
      <c r="AQ44" s="151">
        <v>26.7</v>
      </c>
      <c r="AR44" s="151">
        <v>28.2</v>
      </c>
      <c r="AS44" s="151">
        <v>23.1</v>
      </c>
      <c r="AT44" s="151">
        <v>13.4</v>
      </c>
      <c r="AU44" s="151">
        <v>15.7</v>
      </c>
      <c r="AV44" s="151">
        <v>56.8</v>
      </c>
      <c r="AW44" s="151">
        <v>71.599999999999994</v>
      </c>
      <c r="AX44" s="151">
        <v>69.900000000000006</v>
      </c>
      <c r="AY44" s="151">
        <v>0.7</v>
      </c>
      <c r="AZ44" s="151">
        <v>1.3</v>
      </c>
      <c r="BA44" s="151">
        <v>1.6</v>
      </c>
      <c r="BB44" s="151">
        <v>68</v>
      </c>
      <c r="BC44" s="151">
        <v>79</v>
      </c>
      <c r="BD44" s="151">
        <v>79.099999999999994</v>
      </c>
      <c r="BE44" s="178">
        <v>8.4599999999999902</v>
      </c>
      <c r="BF44" s="168">
        <v>10.227447418738162</v>
      </c>
      <c r="BG44" s="168">
        <v>10.085204496532077</v>
      </c>
      <c r="BH44" s="168">
        <v>11.168230769230764</v>
      </c>
      <c r="BI44" s="168">
        <v>12.576118546845141</v>
      </c>
      <c r="BJ44" s="168">
        <v>12.500545324085133</v>
      </c>
      <c r="BK44" s="168">
        <v>-2.7082307692307737</v>
      </c>
      <c r="BL44" s="168">
        <v>-2.3486711281069788</v>
      </c>
      <c r="BM44" s="168">
        <v>-2.4153408275530559</v>
      </c>
      <c r="BN44" s="168">
        <v>28.260869565217391</v>
      </c>
      <c r="BO44" s="151">
        <v>40.200000000000003</v>
      </c>
      <c r="BP44" s="171" t="s">
        <v>367</v>
      </c>
      <c r="BQ44" s="168">
        <v>82.608695652173907</v>
      </c>
      <c r="BR44" s="168">
        <v>78.19</v>
      </c>
      <c r="BS44" s="168">
        <v>73.62</v>
      </c>
      <c r="BT44" s="168">
        <v>1.9347826086956521</v>
      </c>
      <c r="BU44" s="168">
        <v>3.5971039182282794</v>
      </c>
      <c r="BV44" s="171" t="s">
        <v>367</v>
      </c>
      <c r="BW44" s="168">
        <v>41.108695652173914</v>
      </c>
      <c r="BX44" s="168">
        <v>41.655877342419082</v>
      </c>
      <c r="BY44" s="168">
        <v>42.307000000000002</v>
      </c>
    </row>
    <row r="45" spans="1:77" x14ac:dyDescent="0.2">
      <c r="A45" s="151" t="s">
        <v>3823</v>
      </c>
      <c r="B45" s="151" t="s">
        <v>3731</v>
      </c>
      <c r="C45" s="151" t="s">
        <v>3658</v>
      </c>
      <c r="D45" s="151" t="s">
        <v>3675</v>
      </c>
      <c r="E45" s="151" t="s">
        <v>3752</v>
      </c>
      <c r="F45" s="166">
        <v>542</v>
      </c>
      <c r="G45" s="166">
        <v>70</v>
      </c>
      <c r="H45" s="166">
        <v>7</v>
      </c>
      <c r="I45" s="151">
        <v>488</v>
      </c>
      <c r="J45" s="166">
        <v>61</v>
      </c>
      <c r="K45" s="166">
        <v>13</v>
      </c>
      <c r="L45" s="166">
        <v>497</v>
      </c>
      <c r="M45" s="166">
        <v>53</v>
      </c>
      <c r="N45" s="166" t="s">
        <v>367</v>
      </c>
      <c r="O45" s="166">
        <v>475</v>
      </c>
      <c r="P45" s="166">
        <v>50</v>
      </c>
      <c r="Q45" s="166" t="s">
        <v>367</v>
      </c>
      <c r="R45" s="179">
        <v>48</v>
      </c>
      <c r="S45" s="179">
        <v>48.3</v>
      </c>
      <c r="T45" s="179">
        <v>48.5</v>
      </c>
      <c r="U45" s="166">
        <v>33</v>
      </c>
      <c r="V45" s="166">
        <v>46.2</v>
      </c>
      <c r="W45" s="179">
        <v>47.2</v>
      </c>
      <c r="X45" s="166">
        <v>17.2</v>
      </c>
      <c r="Y45" s="166">
        <v>16.5</v>
      </c>
      <c r="Z45" s="179">
        <v>16.100000000000001</v>
      </c>
      <c r="AA45" s="179">
        <v>99.1</v>
      </c>
      <c r="AB45" s="179">
        <v>94.7</v>
      </c>
      <c r="AC45" s="179">
        <v>92.8</v>
      </c>
      <c r="AD45" s="166">
        <v>10.3</v>
      </c>
      <c r="AE45" s="179">
        <v>15.3</v>
      </c>
      <c r="AF45" s="179">
        <v>17</v>
      </c>
      <c r="AG45" s="177">
        <v>1.2025052199999999</v>
      </c>
      <c r="AH45" s="177">
        <v>1.3145469000000001</v>
      </c>
      <c r="AI45" s="177">
        <v>1.3581606602149261</v>
      </c>
      <c r="AJ45" s="178">
        <v>25.210526300000001</v>
      </c>
      <c r="AK45" s="178">
        <v>23.382899628252787</v>
      </c>
      <c r="AL45" s="178">
        <v>22.668909800000002</v>
      </c>
      <c r="AM45" s="151">
        <v>57.4</v>
      </c>
      <c r="AN45" s="151">
        <v>51.8</v>
      </c>
      <c r="AO45" s="151">
        <v>48.1</v>
      </c>
      <c r="AP45" s="151">
        <v>29.7</v>
      </c>
      <c r="AQ45" s="151">
        <v>26.7</v>
      </c>
      <c r="AR45" s="151">
        <v>28.2</v>
      </c>
      <c r="AS45" s="151">
        <v>11.9</v>
      </c>
      <c r="AT45" s="151">
        <v>13.4</v>
      </c>
      <c r="AU45" s="151">
        <v>15.7</v>
      </c>
      <c r="AV45" s="151">
        <v>72.099999999999994</v>
      </c>
      <c r="AW45" s="151">
        <v>71.599999999999994</v>
      </c>
      <c r="AX45" s="151">
        <v>69.900000000000006</v>
      </c>
      <c r="AY45" s="151">
        <v>1</v>
      </c>
      <c r="AZ45" s="151">
        <v>1.3</v>
      </c>
      <c r="BA45" s="151">
        <v>1.6</v>
      </c>
      <c r="BB45" s="151">
        <v>69.400000000000006</v>
      </c>
      <c r="BC45" s="151">
        <v>79</v>
      </c>
      <c r="BD45" s="151">
        <v>79.099999999999994</v>
      </c>
      <c r="BE45" s="178">
        <v>10.300241935483859</v>
      </c>
      <c r="BF45" s="168">
        <v>10.227447418738162</v>
      </c>
      <c r="BG45" s="168">
        <v>10.085204496532077</v>
      </c>
      <c r="BH45" s="168">
        <v>12.130887096774186</v>
      </c>
      <c r="BI45" s="168">
        <v>12.576118546845141</v>
      </c>
      <c r="BJ45" s="168">
        <v>12.500545324085133</v>
      </c>
      <c r="BK45" s="168">
        <v>-1.8306451612903274</v>
      </c>
      <c r="BL45" s="168">
        <v>-2.3486711281069788</v>
      </c>
      <c r="BM45" s="168">
        <v>-2.4153408275530559</v>
      </c>
      <c r="BN45" s="168">
        <v>54.761904761904766</v>
      </c>
      <c r="BO45" s="151">
        <v>40.200000000000003</v>
      </c>
      <c r="BP45" s="171" t="s">
        <v>367</v>
      </c>
      <c r="BQ45" s="168">
        <v>85.714285714285708</v>
      </c>
      <c r="BR45" s="168">
        <v>78.19</v>
      </c>
      <c r="BS45" s="168">
        <v>73.62</v>
      </c>
      <c r="BT45" s="168">
        <v>5.2619047619047619</v>
      </c>
      <c r="BU45" s="168">
        <v>3.5971039182282794</v>
      </c>
      <c r="BV45" s="171" t="s">
        <v>367</v>
      </c>
      <c r="BW45" s="168">
        <v>43.38095238095238</v>
      </c>
      <c r="BX45" s="168">
        <v>41.655877342419082</v>
      </c>
      <c r="BY45" s="168">
        <v>42.307000000000002</v>
      </c>
    </row>
    <row r="46" spans="1:77" x14ac:dyDescent="0.2">
      <c r="A46" s="151" t="s">
        <v>3824</v>
      </c>
      <c r="B46" s="151" t="s">
        <v>3741</v>
      </c>
      <c r="C46" s="151" t="s">
        <v>3744</v>
      </c>
      <c r="D46" s="151" t="s">
        <v>3770</v>
      </c>
      <c r="E46" s="151" t="s">
        <v>3753</v>
      </c>
      <c r="F46" s="171" t="s">
        <v>367</v>
      </c>
      <c r="G46" s="171" t="s">
        <v>367</v>
      </c>
      <c r="H46" s="171" t="s">
        <v>367</v>
      </c>
      <c r="I46" s="151">
        <v>69</v>
      </c>
      <c r="J46" s="166" t="s">
        <v>367</v>
      </c>
      <c r="K46" s="166" t="s">
        <v>367</v>
      </c>
      <c r="L46" s="166">
        <v>59</v>
      </c>
      <c r="M46" s="166" t="s">
        <v>367</v>
      </c>
      <c r="N46" s="166" t="s">
        <v>367</v>
      </c>
      <c r="O46" s="166">
        <v>51</v>
      </c>
      <c r="P46" s="166" t="s">
        <v>367</v>
      </c>
      <c r="Q46" s="166" t="s">
        <v>367</v>
      </c>
      <c r="R46" s="179">
        <v>57.6</v>
      </c>
      <c r="S46" s="179">
        <v>49.2</v>
      </c>
      <c r="T46" s="179">
        <v>48.5</v>
      </c>
      <c r="U46" s="166">
        <v>60.8</v>
      </c>
      <c r="V46" s="166">
        <v>50.7</v>
      </c>
      <c r="W46" s="179">
        <v>47.2</v>
      </c>
      <c r="X46" s="166">
        <v>5.9</v>
      </c>
      <c r="Y46" s="166">
        <v>14.7</v>
      </c>
      <c r="Z46" s="179">
        <v>16.100000000000001</v>
      </c>
      <c r="AA46" s="179">
        <v>81.3</v>
      </c>
      <c r="AB46" s="179">
        <v>86.8</v>
      </c>
      <c r="AC46" s="179">
        <v>92.8</v>
      </c>
      <c r="AD46" s="166">
        <v>22.2</v>
      </c>
      <c r="AE46" s="179">
        <v>22.5</v>
      </c>
      <c r="AF46" s="179">
        <v>17</v>
      </c>
      <c r="AG46" s="177">
        <v>1.8898305099999999</v>
      </c>
      <c r="AH46" s="177">
        <v>1.4868637099999999</v>
      </c>
      <c r="AI46" s="177">
        <v>1.3581606602149261</v>
      </c>
      <c r="AJ46" s="178">
        <v>14.75</v>
      </c>
      <c r="AK46" s="178">
        <v>20.795121999999999</v>
      </c>
      <c r="AL46" s="178">
        <v>22.668909800000002</v>
      </c>
      <c r="AM46" s="151">
        <v>20</v>
      </c>
      <c r="AN46" s="151">
        <v>37.1</v>
      </c>
      <c r="AO46" s="151">
        <v>48.1</v>
      </c>
      <c r="AP46" s="151">
        <v>40</v>
      </c>
      <c r="AQ46" s="151">
        <v>32.4</v>
      </c>
      <c r="AR46" s="151">
        <v>28.2</v>
      </c>
      <c r="AS46" s="151">
        <v>33.299999999999997</v>
      </c>
      <c r="AT46" s="151">
        <v>22.5</v>
      </c>
      <c r="AU46" s="151">
        <v>15.7</v>
      </c>
      <c r="AV46" s="151">
        <v>58.3</v>
      </c>
      <c r="AW46" s="151">
        <v>65.099999999999994</v>
      </c>
      <c r="AX46" s="151">
        <v>69.900000000000006</v>
      </c>
      <c r="AY46" s="151">
        <v>0</v>
      </c>
      <c r="AZ46" s="151">
        <v>2.6</v>
      </c>
      <c r="BA46" s="151">
        <v>1.6</v>
      </c>
      <c r="BB46" s="151">
        <v>70</v>
      </c>
      <c r="BC46" s="151">
        <v>79.400000000000006</v>
      </c>
      <c r="BD46" s="151">
        <v>79.099999999999994</v>
      </c>
      <c r="BE46" s="178">
        <v>7.1995000000000005</v>
      </c>
      <c r="BF46" s="168">
        <v>9.6572483221476997</v>
      </c>
      <c r="BG46" s="168">
        <v>10.085204496532077</v>
      </c>
      <c r="BH46" s="168">
        <v>12.334999999999999</v>
      </c>
      <c r="BI46" s="168">
        <v>12.273173537871523</v>
      </c>
      <c r="BJ46" s="168">
        <v>12.500545324085133</v>
      </c>
      <c r="BK46" s="168">
        <v>-5.1354999999999986</v>
      </c>
      <c r="BL46" s="168">
        <v>-2.6159252157238235</v>
      </c>
      <c r="BM46" s="168">
        <v>-2.4153408275530559</v>
      </c>
      <c r="BN46" s="190" t="s">
        <v>367</v>
      </c>
      <c r="BO46" s="171" t="s">
        <v>367</v>
      </c>
      <c r="BP46" s="171" t="s">
        <v>367</v>
      </c>
      <c r="BQ46" s="168">
        <v>0</v>
      </c>
      <c r="BR46" s="168">
        <v>59.635416666666664</v>
      </c>
      <c r="BS46" s="168">
        <v>73.62</v>
      </c>
      <c r="BT46" s="171" t="s">
        <v>367</v>
      </c>
      <c r="BU46" s="171" t="s">
        <v>367</v>
      </c>
      <c r="BV46" s="171" t="s">
        <v>367</v>
      </c>
      <c r="BW46" s="168">
        <v>37</v>
      </c>
      <c r="BX46" s="168">
        <v>44.299479166666664</v>
      </c>
      <c r="BY46" s="168">
        <v>42.307000000000002</v>
      </c>
    </row>
    <row r="47" spans="1:77" x14ac:dyDescent="0.2">
      <c r="A47" s="151" t="s">
        <v>3825</v>
      </c>
      <c r="B47" s="151" t="s">
        <v>3732</v>
      </c>
      <c r="C47" s="151" t="s">
        <v>3658</v>
      </c>
      <c r="D47" s="151" t="s">
        <v>3758</v>
      </c>
      <c r="E47" s="151" t="s">
        <v>3752</v>
      </c>
      <c r="F47" s="166">
        <v>341</v>
      </c>
      <c r="G47" s="166" t="s">
        <v>367</v>
      </c>
      <c r="H47" s="166" t="s">
        <v>367</v>
      </c>
      <c r="I47" s="151">
        <v>339</v>
      </c>
      <c r="J47" s="166" t="s">
        <v>367</v>
      </c>
      <c r="K47" s="166" t="s">
        <v>367</v>
      </c>
      <c r="L47" s="166">
        <v>369</v>
      </c>
      <c r="M47" s="166" t="s">
        <v>367</v>
      </c>
      <c r="N47" s="166" t="s">
        <v>367</v>
      </c>
      <c r="O47" s="166">
        <v>403</v>
      </c>
      <c r="P47" s="166" t="s">
        <v>367</v>
      </c>
      <c r="Q47" s="166" t="s">
        <v>367</v>
      </c>
      <c r="R47" s="179">
        <v>51.8</v>
      </c>
      <c r="S47" s="179">
        <v>48.3</v>
      </c>
      <c r="T47" s="179">
        <v>48.5</v>
      </c>
      <c r="U47" s="166">
        <v>54.1</v>
      </c>
      <c r="V47" s="166">
        <v>46.2</v>
      </c>
      <c r="W47" s="179">
        <v>47.2</v>
      </c>
      <c r="X47" s="166">
        <v>12.4</v>
      </c>
      <c r="Y47" s="166">
        <v>16.5</v>
      </c>
      <c r="Z47" s="179">
        <v>16.100000000000001</v>
      </c>
      <c r="AA47" s="179">
        <v>91.9</v>
      </c>
      <c r="AB47" s="179">
        <v>94.7</v>
      </c>
      <c r="AC47" s="179">
        <v>92.8</v>
      </c>
      <c r="AD47" s="166">
        <v>16.3</v>
      </c>
      <c r="AE47" s="179">
        <v>15.3</v>
      </c>
      <c r="AF47" s="179">
        <v>17</v>
      </c>
      <c r="AG47" s="177">
        <v>1.2160326100000001</v>
      </c>
      <c r="AH47" s="177">
        <v>1.3145469000000001</v>
      </c>
      <c r="AI47" s="177">
        <v>1.3581606602149261</v>
      </c>
      <c r="AJ47" s="178">
        <v>24.533333299999999</v>
      </c>
      <c r="AK47" s="178">
        <v>23.382899628252787</v>
      </c>
      <c r="AL47" s="178">
        <v>22.668909800000002</v>
      </c>
      <c r="AM47" s="151">
        <v>49.4</v>
      </c>
      <c r="AN47" s="151">
        <v>51.8</v>
      </c>
      <c r="AO47" s="151">
        <v>48.1</v>
      </c>
      <c r="AP47" s="151">
        <v>22.2</v>
      </c>
      <c r="AQ47" s="151">
        <v>26.7</v>
      </c>
      <c r="AR47" s="151">
        <v>28.2</v>
      </c>
      <c r="AS47" s="151">
        <v>22.2</v>
      </c>
      <c r="AT47" s="151">
        <v>13.4</v>
      </c>
      <c r="AU47" s="151">
        <v>15.7</v>
      </c>
      <c r="AV47" s="151">
        <v>73.400000000000006</v>
      </c>
      <c r="AW47" s="151">
        <v>71.599999999999994</v>
      </c>
      <c r="AX47" s="151">
        <v>69.900000000000006</v>
      </c>
      <c r="AY47" s="151">
        <v>0</v>
      </c>
      <c r="AZ47" s="151">
        <v>1.3</v>
      </c>
      <c r="BA47" s="151">
        <v>1.6</v>
      </c>
      <c r="BB47" s="151">
        <v>79.5</v>
      </c>
      <c r="BC47" s="151">
        <v>79</v>
      </c>
      <c r="BD47" s="151">
        <v>79.099999999999994</v>
      </c>
      <c r="BE47" s="178">
        <v>9.8953749999999907</v>
      </c>
      <c r="BF47" s="168">
        <v>10.227447418738162</v>
      </c>
      <c r="BG47" s="168">
        <v>10.085204496532077</v>
      </c>
      <c r="BH47" s="168">
        <v>12.667124999999999</v>
      </c>
      <c r="BI47" s="168">
        <v>12.576118546845141</v>
      </c>
      <c r="BJ47" s="168">
        <v>12.500545324085133</v>
      </c>
      <c r="BK47" s="168">
        <v>-2.7717500000000079</v>
      </c>
      <c r="BL47" s="168">
        <v>-2.3486711281069788</v>
      </c>
      <c r="BM47" s="168">
        <v>-2.4153408275530559</v>
      </c>
      <c r="BN47" s="168">
        <v>33.333333333333329</v>
      </c>
      <c r="BO47" s="151">
        <v>40.200000000000003</v>
      </c>
      <c r="BP47" s="171" t="s">
        <v>367</v>
      </c>
      <c r="BQ47" s="168">
        <v>73.333333333333329</v>
      </c>
      <c r="BR47" s="168">
        <v>78.19</v>
      </c>
      <c r="BS47" s="168">
        <v>73.62</v>
      </c>
      <c r="BT47" s="168">
        <v>1.5666666666666667</v>
      </c>
      <c r="BU47" s="168">
        <v>3.5971039182282794</v>
      </c>
      <c r="BV47" s="171" t="s">
        <v>367</v>
      </c>
      <c r="BW47" s="168">
        <v>39.06666666666667</v>
      </c>
      <c r="BX47" s="168">
        <v>41.655877342419082</v>
      </c>
      <c r="BY47" s="168">
        <v>42.307000000000002</v>
      </c>
    </row>
    <row r="48" spans="1:77" x14ac:dyDescent="0.2">
      <c r="A48" s="151" t="s">
        <v>3826</v>
      </c>
      <c r="B48" s="151" t="s">
        <v>3733</v>
      </c>
      <c r="C48" s="151" t="s">
        <v>3658</v>
      </c>
      <c r="D48" s="151" t="s">
        <v>3757</v>
      </c>
      <c r="E48" s="151" t="s">
        <v>3752</v>
      </c>
      <c r="F48" s="166">
        <v>590</v>
      </c>
      <c r="G48" s="166" t="s">
        <v>367</v>
      </c>
      <c r="H48" s="166" t="s">
        <v>367</v>
      </c>
      <c r="I48" s="151">
        <v>521</v>
      </c>
      <c r="J48" s="166" t="s">
        <v>367</v>
      </c>
      <c r="K48" s="166" t="s">
        <v>367</v>
      </c>
      <c r="L48" s="166">
        <v>532</v>
      </c>
      <c r="M48" s="166" t="s">
        <v>367</v>
      </c>
      <c r="N48" s="166" t="s">
        <v>367</v>
      </c>
      <c r="O48" s="166">
        <v>504</v>
      </c>
      <c r="P48" s="166" t="s">
        <v>367</v>
      </c>
      <c r="Q48" s="166" t="s">
        <v>367</v>
      </c>
      <c r="R48" s="179">
        <v>48.7</v>
      </c>
      <c r="S48" s="179">
        <v>48.3</v>
      </c>
      <c r="T48" s="179">
        <v>48.5</v>
      </c>
      <c r="U48" s="166">
        <v>41.5</v>
      </c>
      <c r="V48" s="166">
        <v>46.2</v>
      </c>
      <c r="W48" s="179">
        <v>47.2</v>
      </c>
      <c r="X48" s="166">
        <v>17.3</v>
      </c>
      <c r="Y48" s="166">
        <v>16.5</v>
      </c>
      <c r="Z48" s="179">
        <v>16.100000000000001</v>
      </c>
      <c r="AA48" s="179">
        <v>97.7</v>
      </c>
      <c r="AB48" s="179">
        <v>94.7</v>
      </c>
      <c r="AC48" s="179">
        <v>92.8</v>
      </c>
      <c r="AD48" s="166">
        <v>20.2</v>
      </c>
      <c r="AE48" s="179">
        <v>15.3</v>
      </c>
      <c r="AF48" s="179">
        <v>17</v>
      </c>
      <c r="AG48" s="177">
        <v>1.2293233100000001</v>
      </c>
      <c r="AH48" s="177">
        <v>1.3145469000000001</v>
      </c>
      <c r="AI48" s="177">
        <v>1.3581606602149261</v>
      </c>
      <c r="AJ48" s="178">
        <v>24.181818199999999</v>
      </c>
      <c r="AK48" s="178">
        <v>23.382899628252787</v>
      </c>
      <c r="AL48" s="178">
        <v>22.668909800000002</v>
      </c>
      <c r="AM48" s="151">
        <v>60.7</v>
      </c>
      <c r="AN48" s="151">
        <v>51.8</v>
      </c>
      <c r="AO48" s="151">
        <v>48.1</v>
      </c>
      <c r="AP48" s="151">
        <v>20.5</v>
      </c>
      <c r="AQ48" s="151">
        <v>26.7</v>
      </c>
      <c r="AR48" s="151">
        <v>28.2</v>
      </c>
      <c r="AS48" s="151">
        <v>17.100000000000001</v>
      </c>
      <c r="AT48" s="151">
        <v>13.4</v>
      </c>
      <c r="AU48" s="151">
        <v>15.7</v>
      </c>
      <c r="AV48" s="151">
        <v>79.3</v>
      </c>
      <c r="AW48" s="151">
        <v>71.599999999999994</v>
      </c>
      <c r="AX48" s="151">
        <v>69.900000000000006</v>
      </c>
      <c r="AY48" s="151">
        <v>0.9</v>
      </c>
      <c r="AZ48" s="151">
        <v>1.3</v>
      </c>
      <c r="BA48" s="151">
        <v>1.6</v>
      </c>
      <c r="BB48" s="151">
        <v>90.2</v>
      </c>
      <c r="BC48" s="151">
        <v>79</v>
      </c>
      <c r="BD48" s="151">
        <v>79.099999999999994</v>
      </c>
      <c r="BE48" s="178">
        <v>11.210909090909073</v>
      </c>
      <c r="BF48" s="168">
        <v>10.227447418738162</v>
      </c>
      <c r="BG48" s="168">
        <v>10.085204496532077</v>
      </c>
      <c r="BH48" s="168">
        <v>13.791893939393937</v>
      </c>
      <c r="BI48" s="168">
        <v>12.576118546845141</v>
      </c>
      <c r="BJ48" s="168">
        <v>12.500545324085133</v>
      </c>
      <c r="BK48" s="168">
        <v>-2.5809848484848636</v>
      </c>
      <c r="BL48" s="168">
        <v>-2.3486711281069788</v>
      </c>
      <c r="BM48" s="168">
        <v>-2.4153408275530559</v>
      </c>
      <c r="BN48" s="168">
        <v>40.54054054054054</v>
      </c>
      <c r="BO48" s="151">
        <v>40.200000000000003</v>
      </c>
      <c r="BP48" s="171" t="s">
        <v>367</v>
      </c>
      <c r="BQ48" s="168">
        <v>72.972972972972968</v>
      </c>
      <c r="BR48" s="168">
        <v>78.19</v>
      </c>
      <c r="BS48" s="168">
        <v>73.62</v>
      </c>
      <c r="BT48" s="168">
        <v>3.7837837837837838</v>
      </c>
      <c r="BU48" s="168">
        <v>3.5971039182282794</v>
      </c>
      <c r="BV48" s="171" t="s">
        <v>367</v>
      </c>
      <c r="BW48" s="168">
        <v>41.972972972972975</v>
      </c>
      <c r="BX48" s="168">
        <v>41.655877342419082</v>
      </c>
      <c r="BY48" s="168">
        <v>42.307000000000002</v>
      </c>
    </row>
    <row r="49" spans="1:77" x14ac:dyDescent="0.2">
      <c r="A49" s="151" t="s">
        <v>3827</v>
      </c>
      <c r="B49" s="151" t="s">
        <v>3734</v>
      </c>
      <c r="C49" s="151" t="s">
        <v>3658</v>
      </c>
      <c r="D49" s="151" t="s">
        <v>3675</v>
      </c>
      <c r="E49" s="151" t="s">
        <v>3752</v>
      </c>
      <c r="F49" s="166">
        <v>667</v>
      </c>
      <c r="G49" s="166">
        <v>75</v>
      </c>
      <c r="H49" s="166" t="s">
        <v>367</v>
      </c>
      <c r="I49" s="151">
        <v>407</v>
      </c>
      <c r="J49" s="166">
        <v>55</v>
      </c>
      <c r="K49" s="166" t="s">
        <v>367</v>
      </c>
      <c r="L49" s="166">
        <v>380</v>
      </c>
      <c r="M49" s="166">
        <v>63</v>
      </c>
      <c r="N49" s="166" t="s">
        <v>367</v>
      </c>
      <c r="O49" s="166">
        <v>367</v>
      </c>
      <c r="P49" s="166">
        <v>52</v>
      </c>
      <c r="Q49" s="166" t="s">
        <v>367</v>
      </c>
      <c r="R49" s="179">
        <v>47.4</v>
      </c>
      <c r="S49" s="179">
        <v>48.3</v>
      </c>
      <c r="T49" s="179">
        <v>48.5</v>
      </c>
      <c r="U49" s="166">
        <v>59.1</v>
      </c>
      <c r="V49" s="166">
        <v>46.2</v>
      </c>
      <c r="W49" s="179">
        <v>47.2</v>
      </c>
      <c r="X49" s="166">
        <v>9</v>
      </c>
      <c r="Y49" s="166">
        <v>16.5</v>
      </c>
      <c r="Z49" s="179">
        <v>16.100000000000001</v>
      </c>
      <c r="AA49" s="179">
        <v>83</v>
      </c>
      <c r="AB49" s="179">
        <v>94.7</v>
      </c>
      <c r="AC49" s="179">
        <v>92.8</v>
      </c>
      <c r="AD49" s="166">
        <v>16.3</v>
      </c>
      <c r="AE49" s="179">
        <v>15.3</v>
      </c>
      <c r="AF49" s="179">
        <v>17</v>
      </c>
      <c r="AG49" s="177">
        <v>1.4146666699999999</v>
      </c>
      <c r="AH49" s="177">
        <v>1.3145469000000001</v>
      </c>
      <c r="AI49" s="177">
        <v>1.3581606602149261</v>
      </c>
      <c r="AJ49" s="178">
        <v>22.058823499999999</v>
      </c>
      <c r="AK49" s="178">
        <v>23.382899628252787</v>
      </c>
      <c r="AL49" s="178">
        <v>22.668909800000002</v>
      </c>
      <c r="AM49" s="151">
        <v>43.2</v>
      </c>
      <c r="AN49" s="151">
        <v>51.8</v>
      </c>
      <c r="AO49" s="151">
        <v>48.1</v>
      </c>
      <c r="AP49" s="151">
        <v>42.3</v>
      </c>
      <c r="AQ49" s="151">
        <v>26.7</v>
      </c>
      <c r="AR49" s="151">
        <v>28.2</v>
      </c>
      <c r="AS49" s="151">
        <v>9.9</v>
      </c>
      <c r="AT49" s="151">
        <v>13.4</v>
      </c>
      <c r="AU49" s="151">
        <v>15.7</v>
      </c>
      <c r="AV49" s="151">
        <v>71.2</v>
      </c>
      <c r="AW49" s="151">
        <v>71.599999999999994</v>
      </c>
      <c r="AX49" s="151">
        <v>69.900000000000006</v>
      </c>
      <c r="AY49" s="151">
        <v>0</v>
      </c>
      <c r="AZ49" s="151">
        <v>1.3</v>
      </c>
      <c r="BA49" s="151">
        <v>1.6</v>
      </c>
      <c r="BB49" s="151">
        <v>78.599999999999994</v>
      </c>
      <c r="BC49" s="151">
        <v>79</v>
      </c>
      <c r="BD49" s="151">
        <v>79.099999999999994</v>
      </c>
      <c r="BE49" s="178">
        <v>9.5036999999999878</v>
      </c>
      <c r="BF49" s="168">
        <v>10.227447418738162</v>
      </c>
      <c r="BG49" s="168">
        <v>10.085204496532077</v>
      </c>
      <c r="BH49" s="168">
        <v>12.310799999999999</v>
      </c>
      <c r="BI49" s="168">
        <v>12.576118546845141</v>
      </c>
      <c r="BJ49" s="168">
        <v>12.500545324085133</v>
      </c>
      <c r="BK49" s="168">
        <v>-2.8071000000000108</v>
      </c>
      <c r="BL49" s="168">
        <v>-2.3486711281069788</v>
      </c>
      <c r="BM49" s="168">
        <v>-2.4153408275530559</v>
      </c>
      <c r="BN49" s="168">
        <v>38.70967741935484</v>
      </c>
      <c r="BO49" s="151">
        <v>40.200000000000003</v>
      </c>
      <c r="BP49" s="171" t="s">
        <v>367</v>
      </c>
      <c r="BQ49" s="168">
        <v>93.548387096774192</v>
      </c>
      <c r="BR49" s="168">
        <v>78.19</v>
      </c>
      <c r="BS49" s="168">
        <v>73.62</v>
      </c>
      <c r="BT49" s="168">
        <v>4.258064516129032</v>
      </c>
      <c r="BU49" s="168">
        <v>3.5971039182282794</v>
      </c>
      <c r="BV49" s="171" t="s">
        <v>367</v>
      </c>
      <c r="BW49" s="168">
        <v>45.58064516129032</v>
      </c>
      <c r="BX49" s="168">
        <v>41.655877342419082</v>
      </c>
      <c r="BY49" s="168">
        <v>42.307000000000002</v>
      </c>
    </row>
    <row r="50" spans="1:77" x14ac:dyDescent="0.2">
      <c r="A50" s="151" t="s">
        <v>3828</v>
      </c>
      <c r="B50" s="151" t="s">
        <v>3735</v>
      </c>
      <c r="C50" s="151" t="s">
        <v>3658</v>
      </c>
      <c r="D50" s="151" t="s">
        <v>3772</v>
      </c>
      <c r="E50" s="151" t="s">
        <v>3752</v>
      </c>
      <c r="F50" s="166">
        <v>413</v>
      </c>
      <c r="G50" s="166" t="s">
        <v>367</v>
      </c>
      <c r="H50" s="166" t="s">
        <v>367</v>
      </c>
      <c r="I50" s="151">
        <v>361</v>
      </c>
      <c r="J50" s="166" t="s">
        <v>367</v>
      </c>
      <c r="K50" s="166" t="s">
        <v>367</v>
      </c>
      <c r="L50" s="166">
        <v>342</v>
      </c>
      <c r="M50" s="166" t="s">
        <v>367</v>
      </c>
      <c r="N50" s="166" t="s">
        <v>367</v>
      </c>
      <c r="O50" s="166">
        <v>332</v>
      </c>
      <c r="P50" s="166" t="s">
        <v>367</v>
      </c>
      <c r="Q50" s="166" t="s">
        <v>367</v>
      </c>
      <c r="R50" s="179">
        <v>52.3</v>
      </c>
      <c r="S50" s="179">
        <v>48.3</v>
      </c>
      <c r="T50" s="179">
        <v>48.5</v>
      </c>
      <c r="U50" s="166">
        <v>39</v>
      </c>
      <c r="V50" s="166">
        <v>46.2</v>
      </c>
      <c r="W50" s="179">
        <v>47.2</v>
      </c>
      <c r="X50" s="166">
        <v>15.6</v>
      </c>
      <c r="Y50" s="166">
        <v>16.5</v>
      </c>
      <c r="Z50" s="179">
        <v>16.100000000000001</v>
      </c>
      <c r="AA50" s="179">
        <v>99.5</v>
      </c>
      <c r="AB50" s="179">
        <v>94.7</v>
      </c>
      <c r="AC50" s="179">
        <v>92.8</v>
      </c>
      <c r="AD50" s="166">
        <v>26.8</v>
      </c>
      <c r="AE50" s="179">
        <v>15.3</v>
      </c>
      <c r="AF50" s="179">
        <v>17</v>
      </c>
      <c r="AG50" s="177">
        <v>1.3719512199999999</v>
      </c>
      <c r="AH50" s="177">
        <v>1.3145469000000001</v>
      </c>
      <c r="AI50" s="177">
        <v>1.3581606602149261</v>
      </c>
      <c r="AJ50" s="178">
        <v>21.8666667</v>
      </c>
      <c r="AK50" s="178">
        <v>23.382899628252787</v>
      </c>
      <c r="AL50" s="178">
        <v>22.668909800000002</v>
      </c>
      <c r="AM50" s="151">
        <v>46.2</v>
      </c>
      <c r="AN50" s="151">
        <v>51.8</v>
      </c>
      <c r="AO50" s="151">
        <v>48.1</v>
      </c>
      <c r="AP50" s="151">
        <v>34</v>
      </c>
      <c r="AQ50" s="151">
        <v>26.7</v>
      </c>
      <c r="AR50" s="151">
        <v>28.2</v>
      </c>
      <c r="AS50" s="151">
        <v>14.2</v>
      </c>
      <c r="AT50" s="151">
        <v>13.4</v>
      </c>
      <c r="AU50" s="151">
        <v>15.7</v>
      </c>
      <c r="AV50" s="151">
        <v>80.400000000000006</v>
      </c>
      <c r="AW50" s="151">
        <v>71.599999999999994</v>
      </c>
      <c r="AX50" s="151">
        <v>69.900000000000006</v>
      </c>
      <c r="AY50" s="151">
        <v>1.9</v>
      </c>
      <c r="AZ50" s="151">
        <v>1.3</v>
      </c>
      <c r="BA50" s="151">
        <v>1.6</v>
      </c>
      <c r="BB50" s="151">
        <v>78.900000000000006</v>
      </c>
      <c r="BC50" s="151">
        <v>79</v>
      </c>
      <c r="BD50" s="151">
        <v>79.099999999999994</v>
      </c>
      <c r="BE50" s="178">
        <v>10.77294736842104</v>
      </c>
      <c r="BF50" s="168">
        <v>10.227447418738162</v>
      </c>
      <c r="BG50" s="168">
        <v>10.085204496532077</v>
      </c>
      <c r="BH50" s="168">
        <v>13.130947368421051</v>
      </c>
      <c r="BI50" s="168">
        <v>12.576118546845141</v>
      </c>
      <c r="BJ50" s="168">
        <v>12.500545324085133</v>
      </c>
      <c r="BK50" s="168">
        <v>-2.3580000000000112</v>
      </c>
      <c r="BL50" s="168">
        <v>-2.3486711281069788</v>
      </c>
      <c r="BM50" s="168">
        <v>-2.4153408275530559</v>
      </c>
      <c r="BN50" s="168">
        <v>53.571428571428569</v>
      </c>
      <c r="BO50" s="151">
        <v>40.200000000000003</v>
      </c>
      <c r="BP50" s="171" t="s">
        <v>367</v>
      </c>
      <c r="BQ50" s="168">
        <v>85.714285714285708</v>
      </c>
      <c r="BR50" s="168">
        <v>78.19</v>
      </c>
      <c r="BS50" s="168">
        <v>73.62</v>
      </c>
      <c r="BT50" s="168">
        <v>4.1785714285714288</v>
      </c>
      <c r="BU50" s="168">
        <v>3.5971039182282794</v>
      </c>
      <c r="BV50" s="171" t="s">
        <v>367</v>
      </c>
      <c r="BW50" s="168">
        <v>40.392857142857146</v>
      </c>
      <c r="BX50" s="168">
        <v>41.655877342419082</v>
      </c>
      <c r="BY50" s="168">
        <v>42.307000000000002</v>
      </c>
    </row>
    <row r="51" spans="1:77" x14ac:dyDescent="0.2">
      <c r="A51" s="151" t="s">
        <v>3829</v>
      </c>
      <c r="B51" s="151" t="s">
        <v>3736</v>
      </c>
      <c r="C51" s="151" t="s">
        <v>3658</v>
      </c>
      <c r="D51" s="151" t="s">
        <v>3775</v>
      </c>
      <c r="E51" s="151" t="s">
        <v>3752</v>
      </c>
      <c r="F51" s="166">
        <v>109</v>
      </c>
      <c r="G51" s="166" t="s">
        <v>367</v>
      </c>
      <c r="H51" s="166" t="s">
        <v>367</v>
      </c>
      <c r="I51" s="151">
        <v>128</v>
      </c>
      <c r="J51" s="166" t="s">
        <v>367</v>
      </c>
      <c r="K51" s="166" t="s">
        <v>367</v>
      </c>
      <c r="L51" s="166">
        <v>133</v>
      </c>
      <c r="M51" s="166" t="s">
        <v>367</v>
      </c>
      <c r="N51" s="166" t="s">
        <v>367</v>
      </c>
      <c r="O51" s="166">
        <v>139</v>
      </c>
      <c r="P51" s="166" t="s">
        <v>367</v>
      </c>
      <c r="Q51" s="166" t="s">
        <v>367</v>
      </c>
      <c r="R51" s="179">
        <v>54.9</v>
      </c>
      <c r="S51" s="179">
        <v>48.3</v>
      </c>
      <c r="T51" s="179">
        <v>48.5</v>
      </c>
      <c r="U51" s="166">
        <v>54.3</v>
      </c>
      <c r="V51" s="166">
        <v>46.2</v>
      </c>
      <c r="W51" s="179">
        <v>47.2</v>
      </c>
      <c r="X51" s="166">
        <v>2.1</v>
      </c>
      <c r="Y51" s="166">
        <v>16.5</v>
      </c>
      <c r="Z51" s="179">
        <v>16.100000000000001</v>
      </c>
      <c r="AA51" s="179">
        <v>78.5</v>
      </c>
      <c r="AB51" s="179">
        <v>94.7</v>
      </c>
      <c r="AC51" s="179">
        <v>92.8</v>
      </c>
      <c r="AD51" s="166">
        <v>22.5</v>
      </c>
      <c r="AE51" s="179">
        <v>15.3</v>
      </c>
      <c r="AF51" s="179">
        <v>17</v>
      </c>
      <c r="AG51" s="177">
        <v>1.4849624100000001</v>
      </c>
      <c r="AH51" s="177">
        <v>1.3145469000000001</v>
      </c>
      <c r="AI51" s="177">
        <v>1.3581606602149261</v>
      </c>
      <c r="AJ51" s="178">
        <v>22.1666667</v>
      </c>
      <c r="AK51" s="178">
        <v>23.382899628252787</v>
      </c>
      <c r="AL51" s="178">
        <v>22.668909800000002</v>
      </c>
      <c r="AM51" s="151">
        <v>16.2</v>
      </c>
      <c r="AN51" s="151">
        <v>51.8</v>
      </c>
      <c r="AO51" s="151">
        <v>48.1</v>
      </c>
      <c r="AP51" s="151">
        <v>24.3</v>
      </c>
      <c r="AQ51" s="151">
        <v>26.7</v>
      </c>
      <c r="AR51" s="151">
        <v>28.2</v>
      </c>
      <c r="AS51" s="151">
        <v>27</v>
      </c>
      <c r="AT51" s="151">
        <v>13.4</v>
      </c>
      <c r="AU51" s="151">
        <v>15.7</v>
      </c>
      <c r="AV51" s="151">
        <v>41.7</v>
      </c>
      <c r="AW51" s="151">
        <v>71.599999999999994</v>
      </c>
      <c r="AX51" s="151">
        <v>69.900000000000006</v>
      </c>
      <c r="AY51" s="151">
        <v>0</v>
      </c>
      <c r="AZ51" s="151">
        <v>1.3</v>
      </c>
      <c r="BA51" s="151">
        <v>1.6</v>
      </c>
      <c r="BB51" s="151">
        <v>65</v>
      </c>
      <c r="BC51" s="151">
        <v>79</v>
      </c>
      <c r="BD51" s="151">
        <v>79.099999999999994</v>
      </c>
      <c r="BE51" s="178">
        <v>7.8085000000000022</v>
      </c>
      <c r="BF51" s="168">
        <v>10.227447418738162</v>
      </c>
      <c r="BG51" s="168">
        <v>10.085204496532077</v>
      </c>
      <c r="BH51" s="168">
        <v>11.5275</v>
      </c>
      <c r="BI51" s="168">
        <v>12.576118546845141</v>
      </c>
      <c r="BJ51" s="168">
        <v>12.500545324085133</v>
      </c>
      <c r="BK51" s="168">
        <v>-3.7189999999999976</v>
      </c>
      <c r="BL51" s="168">
        <v>-2.3486711281069788</v>
      </c>
      <c r="BM51" s="168">
        <v>-2.4153408275530559</v>
      </c>
      <c r="BN51" s="168">
        <v>33.333333333333329</v>
      </c>
      <c r="BO51" s="151">
        <v>40.200000000000003</v>
      </c>
      <c r="BP51" s="171" t="s">
        <v>367</v>
      </c>
      <c r="BQ51" s="168">
        <v>50</v>
      </c>
      <c r="BR51" s="168">
        <v>78.19</v>
      </c>
      <c r="BS51" s="168">
        <v>73.62</v>
      </c>
      <c r="BT51" s="168">
        <v>1.75</v>
      </c>
      <c r="BU51" s="168">
        <v>3.5971039182282794</v>
      </c>
      <c r="BV51" s="171" t="s">
        <v>367</v>
      </c>
      <c r="BW51" s="168">
        <v>36.833333333333336</v>
      </c>
      <c r="BX51" s="168">
        <v>41.655877342419082</v>
      </c>
      <c r="BY51" s="168">
        <v>42.307000000000002</v>
      </c>
    </row>
    <row r="52" spans="1:77" x14ac:dyDescent="0.2">
      <c r="A52" s="151" t="s">
        <v>3830</v>
      </c>
      <c r="B52" s="151" t="s">
        <v>3737</v>
      </c>
      <c r="C52" s="151" t="s">
        <v>3658</v>
      </c>
      <c r="D52" s="151" t="s">
        <v>3760</v>
      </c>
      <c r="E52" s="151" t="s">
        <v>3752</v>
      </c>
      <c r="F52" s="166">
        <v>108</v>
      </c>
      <c r="G52" s="166" t="s">
        <v>367</v>
      </c>
      <c r="H52" s="166">
        <v>17</v>
      </c>
      <c r="I52" s="151">
        <v>107</v>
      </c>
      <c r="J52" s="166" t="s">
        <v>367</v>
      </c>
      <c r="K52" s="166">
        <v>15</v>
      </c>
      <c r="L52" s="166">
        <v>105</v>
      </c>
      <c r="M52" s="166" t="s">
        <v>367</v>
      </c>
      <c r="N52" s="166">
        <v>17</v>
      </c>
      <c r="O52" s="166">
        <v>100</v>
      </c>
      <c r="P52" s="166" t="s">
        <v>367</v>
      </c>
      <c r="Q52" s="166">
        <v>15</v>
      </c>
      <c r="R52" s="179">
        <v>47.5</v>
      </c>
      <c r="S52" s="179">
        <v>48.3</v>
      </c>
      <c r="T52" s="179">
        <v>48.5</v>
      </c>
      <c r="U52" s="166">
        <v>49.5</v>
      </c>
      <c r="V52" s="166">
        <v>46.2</v>
      </c>
      <c r="W52" s="179">
        <v>47.2</v>
      </c>
      <c r="X52" s="166">
        <v>14.1</v>
      </c>
      <c r="Y52" s="166">
        <v>16.5</v>
      </c>
      <c r="Z52" s="179">
        <v>16.100000000000001</v>
      </c>
      <c r="AA52" s="179">
        <v>89.5</v>
      </c>
      <c r="AB52" s="179">
        <v>94.7</v>
      </c>
      <c r="AC52" s="179">
        <v>92.8</v>
      </c>
      <c r="AD52" s="166">
        <v>14.8</v>
      </c>
      <c r="AE52" s="179">
        <v>15.3</v>
      </c>
      <c r="AF52" s="179">
        <v>17</v>
      </c>
      <c r="AG52" s="177">
        <v>1.7596153800000001</v>
      </c>
      <c r="AH52" s="177">
        <v>1.3145469000000001</v>
      </c>
      <c r="AI52" s="177">
        <v>1.3581606602149261</v>
      </c>
      <c r="AJ52" s="178">
        <v>17.3333333</v>
      </c>
      <c r="AK52" s="178">
        <v>23.382899628252787</v>
      </c>
      <c r="AL52" s="178">
        <v>22.668909800000002</v>
      </c>
      <c r="AM52" s="151">
        <v>46.7</v>
      </c>
      <c r="AN52" s="151">
        <v>51.8</v>
      </c>
      <c r="AO52" s="151">
        <v>48.1</v>
      </c>
      <c r="AP52" s="151">
        <v>23.3</v>
      </c>
      <c r="AQ52" s="151">
        <v>26.7</v>
      </c>
      <c r="AR52" s="151">
        <v>28.2</v>
      </c>
      <c r="AS52" s="151">
        <v>30</v>
      </c>
      <c r="AT52" s="151">
        <v>13.4</v>
      </c>
      <c r="AU52" s="151">
        <v>15.7</v>
      </c>
      <c r="AV52" s="151">
        <v>89.3</v>
      </c>
      <c r="AW52" s="151">
        <v>71.599999999999994</v>
      </c>
      <c r="AX52" s="151">
        <v>69.900000000000006</v>
      </c>
      <c r="AY52" s="151">
        <v>0</v>
      </c>
      <c r="AZ52" s="151">
        <v>1.3</v>
      </c>
      <c r="BA52" s="151">
        <v>1.6</v>
      </c>
      <c r="BB52" s="151">
        <v>96.8</v>
      </c>
      <c r="BC52" s="151">
        <v>79</v>
      </c>
      <c r="BD52" s="151">
        <v>79.099999999999994</v>
      </c>
      <c r="BE52" s="178">
        <v>9.5425000000000022</v>
      </c>
      <c r="BF52" s="168">
        <v>10.227447418738162</v>
      </c>
      <c r="BG52" s="168">
        <v>10.085204496532077</v>
      </c>
      <c r="BH52" s="168">
        <v>12.865312499999998</v>
      </c>
      <c r="BI52" s="168">
        <v>12.576118546845141</v>
      </c>
      <c r="BJ52" s="168">
        <v>12.500545324085133</v>
      </c>
      <c r="BK52" s="168">
        <v>-3.3228124999999959</v>
      </c>
      <c r="BL52" s="168">
        <v>-2.3486711281069788</v>
      </c>
      <c r="BM52" s="168">
        <v>-2.4153408275530559</v>
      </c>
      <c r="BN52" s="168">
        <v>16.666666666666664</v>
      </c>
      <c r="BO52" s="151">
        <v>40.200000000000003</v>
      </c>
      <c r="BP52" s="171" t="s">
        <v>367</v>
      </c>
      <c r="BQ52" s="168">
        <v>38.888888888888893</v>
      </c>
      <c r="BR52" s="168">
        <v>78.19</v>
      </c>
      <c r="BS52" s="168">
        <v>73.62</v>
      </c>
      <c r="BT52" s="168">
        <v>0.94444444444444442</v>
      </c>
      <c r="BU52" s="168">
        <v>3.5971039182282794</v>
      </c>
      <c r="BV52" s="171" t="s">
        <v>367</v>
      </c>
      <c r="BW52" s="168">
        <v>42.444444444444443</v>
      </c>
      <c r="BX52" s="168">
        <v>41.655877342419082</v>
      </c>
      <c r="BY52" s="168">
        <v>42.307000000000002</v>
      </c>
    </row>
    <row r="53" spans="1:77" x14ac:dyDescent="0.2">
      <c r="A53" s="151" t="s">
        <v>3831</v>
      </c>
      <c r="B53" s="151" t="s">
        <v>3738</v>
      </c>
      <c r="C53" s="151" t="s">
        <v>3658</v>
      </c>
      <c r="D53" s="151" t="s">
        <v>3772</v>
      </c>
      <c r="E53" s="151" t="s">
        <v>3752</v>
      </c>
      <c r="F53" s="166">
        <v>628</v>
      </c>
      <c r="G53" s="166">
        <v>68</v>
      </c>
      <c r="H53" s="166">
        <v>8</v>
      </c>
      <c r="I53" s="151">
        <v>611</v>
      </c>
      <c r="J53" s="166">
        <v>61</v>
      </c>
      <c r="K53" s="166">
        <v>9</v>
      </c>
      <c r="L53" s="166">
        <v>604</v>
      </c>
      <c r="M53" s="166">
        <v>59</v>
      </c>
      <c r="N53" s="166" t="s">
        <v>367</v>
      </c>
      <c r="O53" s="166">
        <v>597</v>
      </c>
      <c r="P53" s="166">
        <v>58</v>
      </c>
      <c r="Q53" s="166" t="s">
        <v>367</v>
      </c>
      <c r="R53" s="179">
        <v>47.1</v>
      </c>
      <c r="S53" s="179">
        <v>48.3</v>
      </c>
      <c r="T53" s="179">
        <v>48.5</v>
      </c>
      <c r="U53" s="166">
        <v>42.3</v>
      </c>
      <c r="V53" s="166">
        <v>46.2</v>
      </c>
      <c r="W53" s="179">
        <v>47.2</v>
      </c>
      <c r="X53" s="166">
        <v>15.7</v>
      </c>
      <c r="Y53" s="166">
        <v>16.5</v>
      </c>
      <c r="Z53" s="179">
        <v>16.100000000000001</v>
      </c>
      <c r="AA53" s="179">
        <v>95.9</v>
      </c>
      <c r="AB53" s="179">
        <v>94.7</v>
      </c>
      <c r="AC53" s="179">
        <v>92.8</v>
      </c>
      <c r="AD53" s="166">
        <v>12.9</v>
      </c>
      <c r="AE53" s="179">
        <v>15.3</v>
      </c>
      <c r="AF53" s="179">
        <v>17</v>
      </c>
      <c r="AG53" s="177">
        <v>1.1970198700000001</v>
      </c>
      <c r="AH53" s="177">
        <v>1.3145469000000001</v>
      </c>
      <c r="AI53" s="177">
        <v>1.3581606602149261</v>
      </c>
      <c r="AJ53" s="178">
        <v>25.1666667</v>
      </c>
      <c r="AK53" s="178">
        <v>23.382899628252787</v>
      </c>
      <c r="AL53" s="178">
        <v>22.668909800000002</v>
      </c>
      <c r="AM53" s="151">
        <v>55.3</v>
      </c>
      <c r="AN53" s="151">
        <v>51.8</v>
      </c>
      <c r="AO53" s="151">
        <v>48.1</v>
      </c>
      <c r="AP53" s="151">
        <v>38.4</v>
      </c>
      <c r="AQ53" s="151">
        <v>26.7</v>
      </c>
      <c r="AR53" s="151">
        <v>28.2</v>
      </c>
      <c r="AS53" s="151">
        <v>4.4000000000000004</v>
      </c>
      <c r="AT53" s="151">
        <v>13.4</v>
      </c>
      <c r="AU53" s="151">
        <v>15.7</v>
      </c>
      <c r="AV53" s="151">
        <v>79.900000000000006</v>
      </c>
      <c r="AW53" s="151">
        <v>71.599999999999994</v>
      </c>
      <c r="AX53" s="151">
        <v>69.900000000000006</v>
      </c>
      <c r="AY53" s="151">
        <v>0</v>
      </c>
      <c r="AZ53" s="151">
        <v>1.3</v>
      </c>
      <c r="BA53" s="151">
        <v>1.6</v>
      </c>
      <c r="BB53" s="151">
        <v>79.5</v>
      </c>
      <c r="BC53" s="151">
        <v>79</v>
      </c>
      <c r="BD53" s="151">
        <v>79.099999999999994</v>
      </c>
      <c r="BE53" s="178">
        <v>9.3997999999999831</v>
      </c>
      <c r="BF53" s="168">
        <v>10.227447418738162</v>
      </c>
      <c r="BG53" s="168">
        <v>10.085204496532077</v>
      </c>
      <c r="BH53" s="168">
        <v>12.194666666666663</v>
      </c>
      <c r="BI53" s="168">
        <v>12.576118546845141</v>
      </c>
      <c r="BJ53" s="168">
        <v>12.500545324085133</v>
      </c>
      <c r="BK53" s="168">
        <v>-2.7948666666666799</v>
      </c>
      <c r="BL53" s="168">
        <v>-2.3486711281069788</v>
      </c>
      <c r="BM53" s="168">
        <v>-2.4153408275530559</v>
      </c>
      <c r="BN53" s="168">
        <v>55.555555555555557</v>
      </c>
      <c r="BO53" s="151">
        <v>40.200000000000003</v>
      </c>
      <c r="BP53" s="171" t="s">
        <v>367</v>
      </c>
      <c r="BQ53" s="168">
        <v>81.481481481481481</v>
      </c>
      <c r="BR53" s="168">
        <v>78.19</v>
      </c>
      <c r="BS53" s="168">
        <v>73.62</v>
      </c>
      <c r="BT53" s="168">
        <v>3.2592592592592591</v>
      </c>
      <c r="BU53" s="168">
        <v>3.5971039182282794</v>
      </c>
      <c r="BV53" s="171" t="s">
        <v>367</v>
      </c>
      <c r="BW53" s="168">
        <v>39.333333333333336</v>
      </c>
      <c r="BX53" s="168">
        <v>41.655877342419082</v>
      </c>
      <c r="BY53" s="168">
        <v>42.307000000000002</v>
      </c>
    </row>
    <row r="54" spans="1:77" x14ac:dyDescent="0.2">
      <c r="A54" s="151" t="s">
        <v>3832</v>
      </c>
      <c r="B54" s="151" t="s">
        <v>3739</v>
      </c>
      <c r="C54" s="151" t="s">
        <v>3658</v>
      </c>
      <c r="D54" s="151" t="s">
        <v>3675</v>
      </c>
      <c r="E54" s="151" t="s">
        <v>3752</v>
      </c>
      <c r="F54" s="166">
        <v>564</v>
      </c>
      <c r="G54" s="166" t="s">
        <v>367</v>
      </c>
      <c r="H54" s="166" t="s">
        <v>367</v>
      </c>
      <c r="I54" s="151">
        <v>499</v>
      </c>
      <c r="J54" s="166" t="s">
        <v>367</v>
      </c>
      <c r="K54" s="166" t="s">
        <v>367</v>
      </c>
      <c r="L54" s="166">
        <v>479</v>
      </c>
      <c r="M54" s="166" t="s">
        <v>367</v>
      </c>
      <c r="N54" s="166" t="s">
        <v>367</v>
      </c>
      <c r="O54" s="166">
        <v>467</v>
      </c>
      <c r="P54" s="166" t="s">
        <v>367</v>
      </c>
      <c r="Q54" s="166" t="s">
        <v>367</v>
      </c>
      <c r="R54" s="179">
        <v>47.6</v>
      </c>
      <c r="S54" s="179">
        <v>48.3</v>
      </c>
      <c r="T54" s="179">
        <v>48.5</v>
      </c>
      <c r="U54" s="166">
        <v>22.9</v>
      </c>
      <c r="V54" s="166">
        <v>46.2</v>
      </c>
      <c r="W54" s="179">
        <v>47.2</v>
      </c>
      <c r="X54" s="166">
        <v>26.9</v>
      </c>
      <c r="Y54" s="166">
        <v>16.5</v>
      </c>
      <c r="Z54" s="179">
        <v>16.100000000000001</v>
      </c>
      <c r="AA54" s="179">
        <v>105.6</v>
      </c>
      <c r="AB54" s="179">
        <v>94.7</v>
      </c>
      <c r="AC54" s="179">
        <v>92.8</v>
      </c>
      <c r="AD54" s="166">
        <v>18.899999999999999</v>
      </c>
      <c r="AE54" s="179">
        <v>15.3</v>
      </c>
      <c r="AF54" s="179">
        <v>17</v>
      </c>
      <c r="AG54" s="177">
        <v>1.2881002100000001</v>
      </c>
      <c r="AH54" s="177">
        <v>1.3145469000000001</v>
      </c>
      <c r="AI54" s="177">
        <v>1.3581606602149261</v>
      </c>
      <c r="AJ54" s="178">
        <v>25.210526300000001</v>
      </c>
      <c r="AK54" s="178">
        <v>23.382899628252787</v>
      </c>
      <c r="AL54" s="178">
        <v>22.668909800000002</v>
      </c>
      <c r="AM54" s="151">
        <v>61.7</v>
      </c>
      <c r="AN54" s="151">
        <v>51.8</v>
      </c>
      <c r="AO54" s="151">
        <v>48.1</v>
      </c>
      <c r="AP54" s="151">
        <v>19.5</v>
      </c>
      <c r="AQ54" s="151">
        <v>26.7</v>
      </c>
      <c r="AR54" s="151">
        <v>28.2</v>
      </c>
      <c r="AS54" s="151">
        <v>5.5</v>
      </c>
      <c r="AT54" s="151">
        <v>13.4</v>
      </c>
      <c r="AU54" s="151">
        <v>15.7</v>
      </c>
      <c r="AV54" s="151">
        <v>66</v>
      </c>
      <c r="AW54" s="151">
        <v>71.599999999999994</v>
      </c>
      <c r="AX54" s="151">
        <v>69.900000000000006</v>
      </c>
      <c r="AY54" s="151">
        <v>7</v>
      </c>
      <c r="AZ54" s="151">
        <v>1.3</v>
      </c>
      <c r="BA54" s="151">
        <v>1.6</v>
      </c>
      <c r="BB54" s="151">
        <v>72.900000000000006</v>
      </c>
      <c r="BC54" s="151">
        <v>79</v>
      </c>
      <c r="BD54" s="151">
        <v>79.099999999999994</v>
      </c>
      <c r="BE54" s="178">
        <v>9.9299264705882173</v>
      </c>
      <c r="BF54" s="168">
        <v>10.227447418738162</v>
      </c>
      <c r="BG54" s="168">
        <v>10.085204496532077</v>
      </c>
      <c r="BH54" s="168">
        <v>12.447794117647065</v>
      </c>
      <c r="BI54" s="168">
        <v>12.576118546845141</v>
      </c>
      <c r="BJ54" s="168">
        <v>12.500545324085133</v>
      </c>
      <c r="BK54" s="168">
        <v>-2.5178676470588481</v>
      </c>
      <c r="BL54" s="168">
        <v>-2.3486711281069788</v>
      </c>
      <c r="BM54" s="168">
        <v>-2.4153408275530559</v>
      </c>
      <c r="BN54" s="168">
        <v>46.341463414634148</v>
      </c>
      <c r="BO54" s="151">
        <v>40.200000000000003</v>
      </c>
      <c r="BP54" s="171" t="s">
        <v>367</v>
      </c>
      <c r="BQ54" s="168">
        <v>90.243902439024396</v>
      </c>
      <c r="BR54" s="168">
        <v>78.19</v>
      </c>
      <c r="BS54" s="168">
        <v>73.62</v>
      </c>
      <c r="BT54" s="168">
        <v>3.7560975609756095</v>
      </c>
      <c r="BU54" s="168">
        <v>3.5971039182282794</v>
      </c>
      <c r="BV54" s="171" t="s">
        <v>367</v>
      </c>
      <c r="BW54" s="168">
        <v>43.487804878048777</v>
      </c>
      <c r="BX54" s="168">
        <v>41.655877342419082</v>
      </c>
      <c r="BY54" s="168">
        <v>42.307000000000002</v>
      </c>
    </row>
    <row r="55" spans="1:77" x14ac:dyDescent="0.2">
      <c r="A55" s="151" t="s">
        <v>3833</v>
      </c>
      <c r="B55" s="151" t="s">
        <v>3740</v>
      </c>
      <c r="C55" s="151" t="s">
        <v>3658</v>
      </c>
      <c r="D55" s="151" t="s">
        <v>3758</v>
      </c>
      <c r="E55" s="151" t="s">
        <v>3752</v>
      </c>
      <c r="F55" s="166">
        <v>364</v>
      </c>
      <c r="G55" s="166" t="s">
        <v>367</v>
      </c>
      <c r="H55" s="166" t="s">
        <v>367</v>
      </c>
      <c r="I55" s="151">
        <v>499</v>
      </c>
      <c r="J55" s="166" t="s">
        <v>367</v>
      </c>
      <c r="K55" s="166" t="s">
        <v>367</v>
      </c>
      <c r="L55" s="166">
        <v>523</v>
      </c>
      <c r="M55" s="166" t="s">
        <v>367</v>
      </c>
      <c r="N55" s="166" t="s">
        <v>367</v>
      </c>
      <c r="O55" s="166">
        <v>545</v>
      </c>
      <c r="P55" s="166" t="s">
        <v>367</v>
      </c>
      <c r="Q55" s="166" t="s">
        <v>367</v>
      </c>
      <c r="R55" s="179">
        <v>52.2</v>
      </c>
      <c r="S55" s="179">
        <v>48.3</v>
      </c>
      <c r="T55" s="179">
        <v>48.5</v>
      </c>
      <c r="U55" s="166">
        <v>52.5</v>
      </c>
      <c r="V55" s="166">
        <v>46.2</v>
      </c>
      <c r="W55" s="179">
        <v>47.2</v>
      </c>
      <c r="X55" s="166">
        <v>8.8000000000000007</v>
      </c>
      <c r="Y55" s="166">
        <v>16.5</v>
      </c>
      <c r="Z55" s="179">
        <v>16.100000000000001</v>
      </c>
      <c r="AA55" s="179">
        <v>91.8</v>
      </c>
      <c r="AB55" s="179">
        <v>94.7</v>
      </c>
      <c r="AC55" s="179">
        <v>92.8</v>
      </c>
      <c r="AD55" s="166">
        <v>13.1</v>
      </c>
      <c r="AE55" s="179">
        <v>15.3</v>
      </c>
      <c r="AF55" s="179">
        <v>17</v>
      </c>
      <c r="AG55" s="177">
        <v>1.2017208399999999</v>
      </c>
      <c r="AH55" s="177">
        <v>1.3145469000000001</v>
      </c>
      <c r="AI55" s="177">
        <v>1.3581606602149261</v>
      </c>
      <c r="AJ55" s="178">
        <v>24.9047619</v>
      </c>
      <c r="AK55" s="178">
        <v>23.382899628252787</v>
      </c>
      <c r="AL55" s="178">
        <v>22.668909800000002</v>
      </c>
      <c r="AM55" s="151">
        <v>51.3</v>
      </c>
      <c r="AN55" s="151">
        <v>51.8</v>
      </c>
      <c r="AO55" s="151">
        <v>48.1</v>
      </c>
      <c r="AP55" s="151">
        <v>35</v>
      </c>
      <c r="AQ55" s="151">
        <v>26.7</v>
      </c>
      <c r="AR55" s="151">
        <v>28.2</v>
      </c>
      <c r="AS55" s="151">
        <v>6</v>
      </c>
      <c r="AT55" s="151">
        <v>13.4</v>
      </c>
      <c r="AU55" s="151">
        <v>15.7</v>
      </c>
      <c r="AV55" s="151">
        <v>77.8</v>
      </c>
      <c r="AW55" s="151">
        <v>71.599999999999994</v>
      </c>
      <c r="AX55" s="151">
        <v>69.900000000000006</v>
      </c>
      <c r="AY55" s="151">
        <v>0.9</v>
      </c>
      <c r="AZ55" s="151">
        <v>1.3</v>
      </c>
      <c r="BA55" s="151">
        <v>1.6</v>
      </c>
      <c r="BB55" s="151">
        <v>82.5</v>
      </c>
      <c r="BC55" s="151">
        <v>79</v>
      </c>
      <c r="BD55" s="151">
        <v>79.099999999999994</v>
      </c>
      <c r="BE55" s="178">
        <v>10.220521739130419</v>
      </c>
      <c r="BF55" s="168">
        <v>10.227447418738162</v>
      </c>
      <c r="BG55" s="168">
        <v>10.085204496532077</v>
      </c>
      <c r="BH55" s="168">
        <v>12.503739130434781</v>
      </c>
      <c r="BI55" s="168">
        <v>12.576118546845141</v>
      </c>
      <c r="BJ55" s="168">
        <v>12.500545324085133</v>
      </c>
      <c r="BK55" s="168">
        <v>-2.2832173913043619</v>
      </c>
      <c r="BL55" s="168">
        <v>-2.3486711281069788</v>
      </c>
      <c r="BM55" s="168">
        <v>-2.4153408275530559</v>
      </c>
      <c r="BN55" s="168">
        <v>45.945945945945951</v>
      </c>
      <c r="BO55" s="151">
        <v>40.200000000000003</v>
      </c>
      <c r="BP55" s="171" t="s">
        <v>367</v>
      </c>
      <c r="BQ55" s="168">
        <v>81.081081081081081</v>
      </c>
      <c r="BR55" s="168">
        <v>78.19</v>
      </c>
      <c r="BS55" s="168">
        <v>73.62</v>
      </c>
      <c r="BT55" s="168">
        <v>2.0810810810810811</v>
      </c>
      <c r="BU55" s="168">
        <v>3.5971039182282794</v>
      </c>
      <c r="BV55" s="171" t="s">
        <v>367</v>
      </c>
      <c r="BW55" s="168">
        <v>38.45945945945946</v>
      </c>
      <c r="BX55" s="168">
        <v>41.655877342419082</v>
      </c>
      <c r="BY55" s="168">
        <v>42.307000000000002</v>
      </c>
    </row>
    <row r="56" spans="1:77" x14ac:dyDescent="0.2">
      <c r="A56" s="151" t="s">
        <v>3834</v>
      </c>
      <c r="B56" s="151" t="s">
        <v>3742</v>
      </c>
      <c r="C56" s="151" t="s">
        <v>3658</v>
      </c>
      <c r="D56" s="151" t="s">
        <v>3772</v>
      </c>
      <c r="E56" s="151" t="s">
        <v>3752</v>
      </c>
      <c r="F56" s="166" t="s">
        <v>367</v>
      </c>
      <c r="G56" s="166" t="s">
        <v>367</v>
      </c>
      <c r="H56" s="166" t="s">
        <v>367</v>
      </c>
      <c r="I56" s="151">
        <v>541</v>
      </c>
      <c r="J56" s="166" t="s">
        <v>367</v>
      </c>
      <c r="K56" s="166" t="s">
        <v>367</v>
      </c>
      <c r="L56" s="166">
        <v>641</v>
      </c>
      <c r="M56" s="166" t="s">
        <v>367</v>
      </c>
      <c r="N56" s="166" t="s">
        <v>367</v>
      </c>
      <c r="O56" s="166">
        <v>588</v>
      </c>
      <c r="P56" s="166" t="s">
        <v>367</v>
      </c>
      <c r="Q56" s="166" t="s">
        <v>367</v>
      </c>
      <c r="R56" s="179">
        <v>49</v>
      </c>
      <c r="S56" s="179">
        <v>48.3</v>
      </c>
      <c r="T56" s="179">
        <v>48.5</v>
      </c>
      <c r="U56" s="166">
        <v>44.1</v>
      </c>
      <c r="V56" s="166">
        <v>46.2</v>
      </c>
      <c r="W56" s="179">
        <v>47.2</v>
      </c>
      <c r="X56" s="166">
        <v>17</v>
      </c>
      <c r="Y56" s="166">
        <v>16.5</v>
      </c>
      <c r="Z56" s="179">
        <v>16.100000000000001</v>
      </c>
      <c r="AA56" s="179">
        <v>99.5</v>
      </c>
      <c r="AB56" s="179">
        <v>94.7</v>
      </c>
      <c r="AC56" s="179">
        <v>92.8</v>
      </c>
      <c r="AD56" s="166">
        <v>15.7</v>
      </c>
      <c r="AE56" s="179">
        <v>15.3</v>
      </c>
      <c r="AF56" s="179">
        <v>17</v>
      </c>
      <c r="AG56" s="177">
        <v>1.21361502</v>
      </c>
      <c r="AH56" s="177">
        <v>1.3145469000000001</v>
      </c>
      <c r="AI56" s="177">
        <v>1.3581606602149261</v>
      </c>
      <c r="AJ56" s="178">
        <v>24.576923099999998</v>
      </c>
      <c r="AK56" s="178">
        <v>23.382899628252787</v>
      </c>
      <c r="AL56" s="178">
        <v>22.668909800000002</v>
      </c>
      <c r="AM56" s="151">
        <v>53</v>
      </c>
      <c r="AN56" s="151">
        <v>51.8</v>
      </c>
      <c r="AO56" s="151">
        <v>48.1</v>
      </c>
      <c r="AP56" s="151">
        <v>25.2</v>
      </c>
      <c r="AQ56" s="151">
        <v>26.7</v>
      </c>
      <c r="AR56" s="151">
        <v>28.2</v>
      </c>
      <c r="AS56" s="151">
        <v>13.9</v>
      </c>
      <c r="AT56" s="151">
        <v>13.4</v>
      </c>
      <c r="AU56" s="151">
        <v>15.7</v>
      </c>
      <c r="AV56" s="151">
        <v>77.5</v>
      </c>
      <c r="AW56" s="151">
        <v>71.599999999999994</v>
      </c>
      <c r="AX56" s="151">
        <v>69.900000000000006</v>
      </c>
      <c r="AY56" s="151">
        <v>2.6</v>
      </c>
      <c r="AZ56" s="151">
        <v>1.3</v>
      </c>
      <c r="BA56" s="151">
        <v>1.6</v>
      </c>
      <c r="BB56" s="151">
        <v>79.099999999999994</v>
      </c>
      <c r="BC56" s="151">
        <v>79</v>
      </c>
      <c r="BD56" s="151">
        <v>79.099999999999994</v>
      </c>
      <c r="BE56" s="178">
        <v>10.450559440559431</v>
      </c>
      <c r="BF56" s="168">
        <v>10.227447418738162</v>
      </c>
      <c r="BG56" s="168">
        <v>10.085204496532077</v>
      </c>
      <c r="BH56" s="168">
        <v>12.35559440559441</v>
      </c>
      <c r="BI56" s="168">
        <v>12.576118546845141</v>
      </c>
      <c r="BJ56" s="168">
        <v>12.500545324085133</v>
      </c>
      <c r="BK56" s="168">
        <v>-1.9050349650349787</v>
      </c>
      <c r="BL56" s="168">
        <v>-2.3486711281069788</v>
      </c>
      <c r="BM56" s="168">
        <v>-2.4153408275530559</v>
      </c>
      <c r="BN56" s="168">
        <v>39.534883720930232</v>
      </c>
      <c r="BO56" s="151">
        <v>40.200000000000003</v>
      </c>
      <c r="BP56" s="171" t="s">
        <v>367</v>
      </c>
      <c r="BQ56" s="168">
        <v>83.720930232558146</v>
      </c>
      <c r="BR56" s="168">
        <v>78.19</v>
      </c>
      <c r="BS56" s="168">
        <v>73.62</v>
      </c>
      <c r="BT56" s="168">
        <v>1.8139534883720929</v>
      </c>
      <c r="BU56" s="168">
        <v>3.5971039182282794</v>
      </c>
      <c r="BV56" s="171" t="s">
        <v>367</v>
      </c>
      <c r="BW56" s="168">
        <v>39.97674418604651</v>
      </c>
      <c r="BX56" s="168">
        <v>41.655877342419082</v>
      </c>
      <c r="BY56" s="168">
        <v>42.307000000000002</v>
      </c>
    </row>
    <row r="57" spans="1:77" x14ac:dyDescent="0.2">
      <c r="A57" s="151" t="s">
        <v>3835</v>
      </c>
      <c r="B57" s="151" t="s">
        <v>3743</v>
      </c>
      <c r="C57" s="151" t="s">
        <v>3658</v>
      </c>
      <c r="D57" s="151" t="s">
        <v>3763</v>
      </c>
      <c r="E57" s="151" t="s">
        <v>3752</v>
      </c>
      <c r="F57" s="166" t="s">
        <v>367</v>
      </c>
      <c r="G57" s="166" t="s">
        <v>367</v>
      </c>
      <c r="H57" s="166" t="s">
        <v>367</v>
      </c>
      <c r="I57" s="151">
        <v>300</v>
      </c>
      <c r="J57" s="166" t="s">
        <v>367</v>
      </c>
      <c r="K57" s="166" t="s">
        <v>367</v>
      </c>
      <c r="L57" s="166">
        <v>335</v>
      </c>
      <c r="M57" s="166" t="s">
        <v>367</v>
      </c>
      <c r="N57" s="166" t="s">
        <v>367</v>
      </c>
      <c r="O57" s="166">
        <v>376</v>
      </c>
      <c r="P57" s="166" t="s">
        <v>367</v>
      </c>
      <c r="Q57" s="166" t="s">
        <v>367</v>
      </c>
      <c r="R57" s="179">
        <v>47.5</v>
      </c>
      <c r="S57" s="179">
        <v>48.3</v>
      </c>
      <c r="T57" s="179">
        <v>48.5</v>
      </c>
      <c r="U57" s="166">
        <v>31.2</v>
      </c>
      <c r="V57" s="166">
        <v>46.2</v>
      </c>
      <c r="W57" s="179">
        <v>47.2</v>
      </c>
      <c r="X57" s="166">
        <v>20.8</v>
      </c>
      <c r="Y57" s="166">
        <v>16.5</v>
      </c>
      <c r="Z57" s="179">
        <v>16.100000000000001</v>
      </c>
      <c r="AA57" s="179">
        <v>101.4</v>
      </c>
      <c r="AB57" s="179">
        <v>94.7</v>
      </c>
      <c r="AC57" s="179">
        <v>92.8</v>
      </c>
      <c r="AD57" s="166">
        <v>9.1999999999999993</v>
      </c>
      <c r="AE57" s="179">
        <v>15.3</v>
      </c>
      <c r="AF57" s="179">
        <v>17</v>
      </c>
      <c r="AG57" s="177">
        <v>1.24624625</v>
      </c>
      <c r="AH57" s="177">
        <v>1.3145469000000001</v>
      </c>
      <c r="AI57" s="177">
        <v>1.3581606602149261</v>
      </c>
      <c r="AJ57" s="178">
        <v>23.785714299999999</v>
      </c>
      <c r="AK57" s="178">
        <v>23.382899628252787</v>
      </c>
      <c r="AL57" s="178">
        <v>22.668909800000002</v>
      </c>
      <c r="AM57" s="151">
        <v>47.4</v>
      </c>
      <c r="AN57" s="151">
        <v>51.8</v>
      </c>
      <c r="AO57" s="151">
        <v>48.1</v>
      </c>
      <c r="AP57" s="151">
        <v>9.1999999999999993</v>
      </c>
      <c r="AQ57" s="151">
        <v>26.7</v>
      </c>
      <c r="AR57" s="151">
        <v>28.2</v>
      </c>
      <c r="AS57" s="151">
        <v>14.5</v>
      </c>
      <c r="AT57" s="151">
        <v>13.4</v>
      </c>
      <c r="AU57" s="151">
        <v>15.7</v>
      </c>
      <c r="AV57" s="166" t="s">
        <v>367</v>
      </c>
      <c r="AW57" s="166" t="s">
        <v>367</v>
      </c>
      <c r="AX57" s="166" t="s">
        <v>367</v>
      </c>
      <c r="AY57" s="151">
        <v>5.3</v>
      </c>
      <c r="AZ57" s="151">
        <v>1.3</v>
      </c>
      <c r="BA57" s="151">
        <v>1.6</v>
      </c>
      <c r="BB57" s="151">
        <v>79.400000000000006</v>
      </c>
      <c r="BC57" s="151">
        <v>79</v>
      </c>
      <c r="BD57" s="151">
        <v>79.099999999999994</v>
      </c>
      <c r="BE57" s="178">
        <v>11.017887323943654</v>
      </c>
      <c r="BF57" s="168">
        <v>10.227447418738162</v>
      </c>
      <c r="BG57" s="168">
        <v>10.085204496532077</v>
      </c>
      <c r="BH57" s="168">
        <v>12.394507042253524</v>
      </c>
      <c r="BI57" s="168">
        <v>12.576118546845141</v>
      </c>
      <c r="BJ57" s="168">
        <v>12.500545324085133</v>
      </c>
      <c r="BK57" s="168">
        <v>-1.3766197183098701</v>
      </c>
      <c r="BL57" s="168">
        <v>-2.3486711281069788</v>
      </c>
      <c r="BM57" s="168">
        <v>-2.4153408275530559</v>
      </c>
      <c r="BN57" s="168">
        <v>28.000000000000004</v>
      </c>
      <c r="BO57" s="151">
        <v>40.200000000000003</v>
      </c>
      <c r="BP57" s="171" t="s">
        <v>367</v>
      </c>
      <c r="BQ57" s="168">
        <v>64</v>
      </c>
      <c r="BR57" s="168">
        <v>78.19</v>
      </c>
      <c r="BS57" s="168">
        <v>73.62</v>
      </c>
      <c r="BT57" s="168">
        <v>1</v>
      </c>
      <c r="BU57" s="168">
        <v>3.5971039182282794</v>
      </c>
      <c r="BV57" s="171" t="s">
        <v>367</v>
      </c>
      <c r="BW57" s="168">
        <v>37.44</v>
      </c>
      <c r="BX57" s="168">
        <v>41.655877342419082</v>
      </c>
      <c r="BY57" s="168">
        <v>42.307000000000002</v>
      </c>
    </row>
    <row r="60" spans="1:77" s="173" customFormat="1" x14ac:dyDescent="0.2">
      <c r="A60" s="173" t="s">
        <v>3779</v>
      </c>
      <c r="B60" s="173" t="s">
        <v>3748</v>
      </c>
      <c r="C60" s="173" t="s">
        <v>3913</v>
      </c>
      <c r="D60" s="173" t="s">
        <v>3920</v>
      </c>
      <c r="E60" s="173" t="s">
        <v>3921</v>
      </c>
      <c r="F60" s="173" t="s">
        <v>3677</v>
      </c>
      <c r="G60" s="173" t="s">
        <v>3688</v>
      </c>
      <c r="H60" s="173" t="s">
        <v>3678</v>
      </c>
      <c r="I60" s="173" t="s">
        <v>3687</v>
      </c>
      <c r="J60" s="173" t="s">
        <v>3686</v>
      </c>
      <c r="K60" s="173" t="s">
        <v>3679</v>
      </c>
      <c r="L60" s="173" t="s">
        <v>3680</v>
      </c>
      <c r="M60" s="173" t="s">
        <v>3780</v>
      </c>
      <c r="N60" s="173" t="s">
        <v>3685</v>
      </c>
      <c r="O60" s="173" t="s">
        <v>3681</v>
      </c>
      <c r="P60" s="173" t="s">
        <v>3682</v>
      </c>
    </row>
    <row r="61" spans="1:77" s="173" customFormat="1" x14ac:dyDescent="0.2">
      <c r="A61" s="173" t="s">
        <v>3787</v>
      </c>
      <c r="B61" s="173" t="s">
        <v>3695</v>
      </c>
      <c r="C61" s="182">
        <v>6.5</v>
      </c>
      <c r="D61" s="182">
        <v>-6.5</v>
      </c>
      <c r="E61" s="180">
        <v>6.5</v>
      </c>
      <c r="F61" s="180">
        <v>2.5263157894736854</v>
      </c>
      <c r="G61" s="180">
        <v>3.5419126328217243</v>
      </c>
      <c r="H61" s="180">
        <v>4.4097995545657014</v>
      </c>
      <c r="I61" s="180">
        <v>2.0262664165103192</v>
      </c>
      <c r="J61" s="180">
        <v>-3.957365541549017</v>
      </c>
      <c r="K61" s="180">
        <v>-2.1872526879906711</v>
      </c>
      <c r="L61" s="180">
        <v>3.6557930258717657</v>
      </c>
      <c r="M61" s="180">
        <v>1.3902053712480251</v>
      </c>
      <c r="N61" s="180">
        <v>1.3445378151260503</v>
      </c>
      <c r="O61" s="180">
        <v>1.5905743740795302</v>
      </c>
      <c r="P61" s="180">
        <v>3.1813071011697041</v>
      </c>
    </row>
    <row r="62" spans="1:77" s="173" customFormat="1" x14ac:dyDescent="0.2">
      <c r="A62" s="173" t="s">
        <v>3793</v>
      </c>
      <c r="B62" s="173" t="s">
        <v>3701</v>
      </c>
      <c r="C62" s="182">
        <v>6.2636363636363637</v>
      </c>
      <c r="D62" s="182">
        <v>-6.2636363636363628</v>
      </c>
      <c r="E62" s="180">
        <v>5.5545454545454547</v>
      </c>
      <c r="F62" s="180">
        <v>0.10526315789473585</v>
      </c>
      <c r="G62" s="180">
        <v>4.545454545454545</v>
      </c>
      <c r="H62" s="180">
        <v>5</v>
      </c>
      <c r="I62" s="180">
        <v>1.876172607879925</v>
      </c>
      <c r="J62" s="180">
        <v>-3.7990077710310466</v>
      </c>
      <c r="K62" s="180">
        <v>-2.081580183062949</v>
      </c>
      <c r="L62" s="180">
        <v>5</v>
      </c>
      <c r="M62" s="180">
        <v>3.9178515007898893</v>
      </c>
      <c r="N62" s="180">
        <v>1.008403361344538</v>
      </c>
      <c r="O62" s="180">
        <v>2.7687776141384401</v>
      </c>
      <c r="P62" s="180">
        <v>3.5757236462322894</v>
      </c>
    </row>
    <row r="63" spans="1:77" s="173" customFormat="1" x14ac:dyDescent="0.2">
      <c r="A63" s="173" t="s">
        <v>3781</v>
      </c>
      <c r="B63" s="173" t="s">
        <v>3689</v>
      </c>
      <c r="C63" s="182">
        <v>6.0272727272727273</v>
      </c>
      <c r="D63" s="182">
        <v>-6.0272727272727264</v>
      </c>
      <c r="E63" s="180">
        <v>0.35454545454545539</v>
      </c>
      <c r="F63" s="180">
        <v>-7.0175438596492223E-2</v>
      </c>
      <c r="G63" s="180">
        <v>2.95159386068477</v>
      </c>
      <c r="H63" s="180">
        <v>3.1625835189309579</v>
      </c>
      <c r="I63" s="180">
        <v>0.95684803001876173</v>
      </c>
      <c r="J63" s="180">
        <v>-2.4617643755459726</v>
      </c>
      <c r="K63" s="180">
        <v>-1.5195319694443759</v>
      </c>
      <c r="L63" s="180">
        <v>2.0584926884139492</v>
      </c>
      <c r="M63" s="180">
        <v>1.4060031595576616</v>
      </c>
      <c r="N63" s="180">
        <v>-0.42016806722689076</v>
      </c>
      <c r="O63" s="180">
        <v>1.5022091310751107</v>
      </c>
      <c r="P63" s="180">
        <v>1.8484665861639797</v>
      </c>
    </row>
    <row r="64" spans="1:77" s="173" customFormat="1" x14ac:dyDescent="0.2">
      <c r="A64" s="173" t="s">
        <v>3835</v>
      </c>
      <c r="B64" s="173" t="s">
        <v>3743</v>
      </c>
      <c r="C64" s="182">
        <v>5.790909090909091</v>
      </c>
      <c r="D64" s="182">
        <v>-3.4272727272727264</v>
      </c>
      <c r="E64" s="180">
        <v>-1.0636363636363628</v>
      </c>
      <c r="F64" s="180">
        <v>-0.35087719298245612</v>
      </c>
      <c r="G64" s="180">
        <v>1.889020070838253</v>
      </c>
      <c r="H64" s="180">
        <v>1.0467706013363027</v>
      </c>
      <c r="I64" s="180">
        <v>1.4634146341463414</v>
      </c>
      <c r="J64" s="180">
        <v>-0.78602075877526711</v>
      </c>
      <c r="K64" s="180">
        <v>-0.95417671018586936</v>
      </c>
      <c r="L64" s="180">
        <v>-7.8740157480315293E-2</v>
      </c>
      <c r="M64" s="180">
        <v>3.0015797788309633</v>
      </c>
      <c r="N64" s="180">
        <v>-3.1092436974789917</v>
      </c>
      <c r="O64" s="180">
        <v>4.4182621502210799E-2</v>
      </c>
      <c r="P64" s="180">
        <v>2.2753420137287468</v>
      </c>
    </row>
    <row r="65" spans="1:16" s="173" customFormat="1" x14ac:dyDescent="0.2">
      <c r="A65" s="173" t="s">
        <v>3778</v>
      </c>
      <c r="B65" s="173" t="s">
        <v>3638</v>
      </c>
      <c r="C65" s="182">
        <v>5.5545454545454547</v>
      </c>
      <c r="D65" s="182">
        <v>-5.5545454545454538</v>
      </c>
      <c r="E65" s="180">
        <v>4.6090909090909093</v>
      </c>
      <c r="F65" s="180">
        <v>-0.98245614035087625</v>
      </c>
      <c r="G65" s="180">
        <v>4.1086186540731999</v>
      </c>
      <c r="H65" s="180">
        <v>2.4053452115812912</v>
      </c>
      <c r="I65" s="180">
        <v>0.33771106941838663</v>
      </c>
      <c r="J65" s="180">
        <v>-2.0145502779375928</v>
      </c>
      <c r="K65" s="180">
        <v>-1.3265550113454059</v>
      </c>
      <c r="L65" s="180">
        <v>2.5084364454443202</v>
      </c>
      <c r="M65" s="180">
        <v>1.6113744075829384</v>
      </c>
      <c r="N65" s="180">
        <v>1.008403361344538</v>
      </c>
      <c r="O65" s="180">
        <v>1.4432989690721665</v>
      </c>
      <c r="P65" s="180">
        <v>2.2523987483252426</v>
      </c>
    </row>
    <row r="66" spans="1:16" s="173" customFormat="1" x14ac:dyDescent="0.2">
      <c r="A66" s="173" t="s">
        <v>3823</v>
      </c>
      <c r="B66" s="173" t="s">
        <v>3731</v>
      </c>
      <c r="C66" s="182">
        <v>5.3181818181818183</v>
      </c>
      <c r="D66" s="182">
        <v>-5.3181818181818175</v>
      </c>
      <c r="E66" s="180">
        <v>2.0090909090909097</v>
      </c>
      <c r="F66" s="180">
        <v>-0.17543859649122806</v>
      </c>
      <c r="G66" s="180">
        <v>1.6765053128689495</v>
      </c>
      <c r="H66" s="180">
        <v>0.24498886414253851</v>
      </c>
      <c r="I66" s="180">
        <v>1.2570356472795499</v>
      </c>
      <c r="J66" s="180">
        <v>-1.7888209886741535</v>
      </c>
      <c r="K66" s="180">
        <v>-1.327110562273266</v>
      </c>
      <c r="L66" s="180">
        <v>1.0461192350956128</v>
      </c>
      <c r="M66" s="180">
        <v>-0.23696682464454974</v>
      </c>
      <c r="N66" s="180">
        <v>0.504201680672269</v>
      </c>
      <c r="O66" s="180">
        <v>-1.4285714285714268</v>
      </c>
      <c r="P66" s="180">
        <v>1.2807890422695147</v>
      </c>
    </row>
    <row r="67" spans="1:16" s="173" customFormat="1" x14ac:dyDescent="0.2">
      <c r="A67" s="173" t="s">
        <v>3832</v>
      </c>
      <c r="B67" s="173" t="s">
        <v>3739</v>
      </c>
      <c r="C67" s="182">
        <v>5.081818181818182</v>
      </c>
      <c r="D67" s="182">
        <v>-4.1363636363636358</v>
      </c>
      <c r="E67" s="180">
        <v>-0.82727272727272638</v>
      </c>
      <c r="F67" s="180">
        <v>-0.31578947368421001</v>
      </c>
      <c r="G67" s="180">
        <v>2.8689492325855968</v>
      </c>
      <c r="H67" s="180">
        <v>2.4053452115812912</v>
      </c>
      <c r="I67" s="180">
        <v>-0.35647279549718547</v>
      </c>
      <c r="J67" s="180">
        <v>-1.7888209886741535</v>
      </c>
      <c r="K67" s="180">
        <v>-0.59733192331386786</v>
      </c>
      <c r="L67" s="180">
        <v>1.5298087739032622</v>
      </c>
      <c r="M67" s="180">
        <v>1.3744075829383886</v>
      </c>
      <c r="N67" s="180">
        <v>-4.53781512605042</v>
      </c>
      <c r="O67" s="180">
        <v>-0.91310751104565357</v>
      </c>
      <c r="P67" s="180">
        <v>-0.22458731018327324</v>
      </c>
    </row>
    <row r="68" spans="1:16" s="173" customFormat="1" x14ac:dyDescent="0.2">
      <c r="A68" s="173" t="s">
        <v>3834</v>
      </c>
      <c r="B68" s="173" t="s">
        <v>3742</v>
      </c>
      <c r="C68" s="182">
        <v>4.8454545454545457</v>
      </c>
      <c r="D68" s="182">
        <v>-4.8454545454545448</v>
      </c>
      <c r="E68" s="180">
        <v>2.245454545454546</v>
      </c>
      <c r="F68" s="180">
        <v>0.17543859649122806</v>
      </c>
      <c r="G68" s="180">
        <v>0.36599763872491159</v>
      </c>
      <c r="H68" s="180">
        <v>0.20044543429844067</v>
      </c>
      <c r="I68" s="180">
        <v>0.24390243902439038</v>
      </c>
      <c r="J68" s="180">
        <v>-1.3428832546961467</v>
      </c>
      <c r="K68" s="180">
        <v>-1.2323889585542731</v>
      </c>
      <c r="L68" s="180">
        <v>0.55118110236220463</v>
      </c>
      <c r="M68" s="180">
        <v>0.47393364928909948</v>
      </c>
      <c r="N68" s="180">
        <v>-0.84033613445378152</v>
      </c>
      <c r="O68" s="180">
        <v>0</v>
      </c>
      <c r="P68" s="180">
        <v>1.1178364996215984</v>
      </c>
    </row>
    <row r="69" spans="1:16" s="173" customFormat="1" x14ac:dyDescent="0.2">
      <c r="A69" s="173" t="s">
        <v>3826</v>
      </c>
      <c r="B69" s="173" t="s">
        <v>3733</v>
      </c>
      <c r="C69" s="182">
        <v>4.6090909090909093</v>
      </c>
      <c r="D69" s="182">
        <v>-3.6636363636363627</v>
      </c>
      <c r="E69" s="180">
        <v>4.8454545454545457</v>
      </c>
      <c r="F69" s="180">
        <v>7.0175438596492223E-2</v>
      </c>
      <c r="G69" s="180">
        <v>0.67296340023612777</v>
      </c>
      <c r="H69" s="180">
        <v>0.26726057906458783</v>
      </c>
      <c r="I69" s="180">
        <v>-0.60037523452157593</v>
      </c>
      <c r="J69" s="180">
        <v>-1.0648035609862567</v>
      </c>
      <c r="K69" s="180">
        <v>-1.0984608571948413</v>
      </c>
      <c r="L69" s="180">
        <v>1.4173228346456697</v>
      </c>
      <c r="M69" s="180">
        <v>1.2164296998420221</v>
      </c>
      <c r="N69" s="180">
        <v>0.58823529411764708</v>
      </c>
      <c r="O69" s="180">
        <v>1.6347569955817389</v>
      </c>
      <c r="P69" s="180">
        <v>-0.36284696324667343</v>
      </c>
    </row>
    <row r="70" spans="1:16" s="173" customFormat="1" x14ac:dyDescent="0.2">
      <c r="A70" s="173" t="s">
        <v>3831</v>
      </c>
      <c r="B70" s="173" t="s">
        <v>3738</v>
      </c>
      <c r="C70" s="182">
        <v>4.372727272727273</v>
      </c>
      <c r="D70" s="182">
        <v>-5.7909090909090901</v>
      </c>
      <c r="E70" s="180">
        <v>6.2636363636363637</v>
      </c>
      <c r="F70" s="180">
        <v>-0.49122807017543813</v>
      </c>
      <c r="G70" s="180">
        <v>0.5785123966942155</v>
      </c>
      <c r="H70" s="180">
        <v>-8.9086859688196463E-2</v>
      </c>
      <c r="I70" s="180">
        <v>0.76923076923076927</v>
      </c>
      <c r="J70" s="180">
        <v>-1.7579520621327753</v>
      </c>
      <c r="K70" s="180">
        <v>-1.3738783842826594</v>
      </c>
      <c r="L70" s="180">
        <v>0.80989876265466776</v>
      </c>
      <c r="M70" s="180">
        <v>-1.6113744075829384</v>
      </c>
      <c r="N70" s="180">
        <v>1.3445378151260503</v>
      </c>
      <c r="O70" s="180">
        <v>5.891016200294634E-2</v>
      </c>
      <c r="P70" s="180">
        <v>-0.83135990916760183</v>
      </c>
    </row>
    <row r="71" spans="1:16" s="173" customFormat="1" x14ac:dyDescent="0.2">
      <c r="A71" s="173" t="s">
        <v>3828</v>
      </c>
      <c r="B71" s="173" t="s">
        <v>3735</v>
      </c>
      <c r="C71" s="182">
        <v>4.1363636363636367</v>
      </c>
      <c r="D71" s="182">
        <v>-1.2999999999999992</v>
      </c>
      <c r="E71" s="180">
        <v>2.7181818181818187</v>
      </c>
      <c r="F71" s="180">
        <v>1.3333333333333324</v>
      </c>
      <c r="G71" s="180">
        <v>0.9681227863046048</v>
      </c>
      <c r="H71" s="180">
        <v>-0.11135857461024538</v>
      </c>
      <c r="I71" s="180">
        <v>-1.8386491557223266</v>
      </c>
      <c r="J71" s="180">
        <v>0.56462857213077633</v>
      </c>
      <c r="K71" s="180">
        <v>0.11757762867241837</v>
      </c>
      <c r="L71" s="180">
        <v>-0.21372328458942619</v>
      </c>
      <c r="M71" s="180">
        <v>-0.91627172195892581</v>
      </c>
      <c r="N71" s="180">
        <v>-0.25210084033613428</v>
      </c>
      <c r="O71" s="180">
        <v>-2.9455081001471078E-2</v>
      </c>
      <c r="P71" s="180">
        <v>0.1256063758331418</v>
      </c>
    </row>
    <row r="72" spans="1:16" s="173" customFormat="1" x14ac:dyDescent="0.2">
      <c r="A72" s="173" t="s">
        <v>3817</v>
      </c>
      <c r="B72" s="173" t="s">
        <v>3725</v>
      </c>
      <c r="C72" s="182">
        <v>3.9000000000000004</v>
      </c>
      <c r="D72" s="182">
        <v>0.35454545454545539</v>
      </c>
      <c r="E72" s="180">
        <v>0.59090909090909172</v>
      </c>
      <c r="F72" s="180">
        <v>3.7192982456140355</v>
      </c>
      <c r="G72" s="180">
        <v>-3.164108618654073</v>
      </c>
      <c r="H72" s="180">
        <v>-2.2271714922049313E-2</v>
      </c>
      <c r="I72" s="180">
        <v>2.3827392120075048</v>
      </c>
      <c r="J72" s="180">
        <v>0.47078695380276026</v>
      </c>
      <c r="K72" s="180">
        <v>1.9068929195714091</v>
      </c>
      <c r="L72" s="180">
        <v>-1.124859392575928</v>
      </c>
      <c r="M72" s="180">
        <v>-0.80568720379146885</v>
      </c>
      <c r="N72" s="180">
        <v>1.3445378151260503</v>
      </c>
      <c r="O72" s="180">
        <v>0.51546391752577314</v>
      </c>
      <c r="P72" s="180">
        <v>3.6470142363169904</v>
      </c>
    </row>
    <row r="73" spans="1:16" s="173" customFormat="1" x14ac:dyDescent="0.2">
      <c r="A73" s="173" t="s">
        <v>3785</v>
      </c>
      <c r="B73" s="173" t="s">
        <v>3693</v>
      </c>
      <c r="C73" s="182">
        <v>3.663636363636364</v>
      </c>
      <c r="D73" s="182">
        <v>-3.19090909090909</v>
      </c>
      <c r="E73" s="180">
        <v>4.1363636363636367</v>
      </c>
      <c r="F73" s="180">
        <v>-1.5087719298245603</v>
      </c>
      <c r="G73" s="180">
        <v>-0.27154663518299849</v>
      </c>
      <c r="H73" s="180">
        <v>1.1581291759465477</v>
      </c>
      <c r="I73" s="180">
        <v>1.1069418386491559</v>
      </c>
      <c r="J73" s="180">
        <v>-0.87285472904232198</v>
      </c>
      <c r="K73" s="180">
        <v>-0.42779698057155191</v>
      </c>
      <c r="L73" s="180">
        <v>-1.7885264341957257</v>
      </c>
      <c r="M73" s="180">
        <v>-1.1690363349131125</v>
      </c>
      <c r="N73" s="180">
        <v>1.3445378151260503</v>
      </c>
      <c r="O73" s="180">
        <v>0.13254786450662823</v>
      </c>
      <c r="P73" s="180">
        <v>-0.89922117444466032</v>
      </c>
    </row>
    <row r="74" spans="1:16" s="173" customFormat="1" x14ac:dyDescent="0.2">
      <c r="A74" s="173" t="s">
        <v>3825</v>
      </c>
      <c r="B74" s="173" t="s">
        <v>3732</v>
      </c>
      <c r="C74" s="182">
        <v>3.4272727272727277</v>
      </c>
      <c r="D74" s="182">
        <v>-4.3727272727272721</v>
      </c>
      <c r="E74" s="180">
        <v>5.3181818181818183</v>
      </c>
      <c r="F74" s="180">
        <v>1.1578947368421042</v>
      </c>
      <c r="G74" s="180">
        <v>-0.81463990554899623</v>
      </c>
      <c r="H74" s="180">
        <v>-0.82405345211581327</v>
      </c>
      <c r="I74" s="180">
        <v>0.13133208255159462</v>
      </c>
      <c r="J74" s="180">
        <v>-1.3122042167169283</v>
      </c>
      <c r="K74" s="180">
        <v>-1.2117767061343372</v>
      </c>
      <c r="L74" s="180">
        <v>0.14623172103487034</v>
      </c>
      <c r="M74" s="180">
        <v>0.94786729857819896</v>
      </c>
      <c r="N74" s="180">
        <v>1.3445378151260503</v>
      </c>
      <c r="O74" s="180">
        <v>5.891016200294634E-2</v>
      </c>
      <c r="P74" s="180">
        <v>-0.78072232953627529</v>
      </c>
    </row>
    <row r="75" spans="1:16" s="173" customFormat="1" x14ac:dyDescent="0.2">
      <c r="A75" s="173" t="s">
        <v>3794</v>
      </c>
      <c r="B75" s="173" t="s">
        <v>3702</v>
      </c>
      <c r="C75" s="182">
        <v>3.1909090909090914</v>
      </c>
      <c r="D75" s="182">
        <v>-2.0090909090909084</v>
      </c>
      <c r="E75" s="180">
        <v>-5.0818181818181811</v>
      </c>
      <c r="F75" s="180">
        <v>0.63157894736842002</v>
      </c>
      <c r="G75" s="180">
        <v>-0.72018890200708308</v>
      </c>
      <c r="H75" s="180">
        <v>-0.17817371937639215</v>
      </c>
      <c r="I75" s="180">
        <v>-0.13133208255159462</v>
      </c>
      <c r="J75" s="180">
        <v>7.4892527507836731E-2</v>
      </c>
      <c r="K75" s="180">
        <v>-0.21954910745726805</v>
      </c>
      <c r="L75" s="180">
        <v>-1.0911136107986505</v>
      </c>
      <c r="M75" s="180">
        <v>1.7061611374407581</v>
      </c>
      <c r="N75" s="180">
        <v>-0.58823529411764686</v>
      </c>
      <c r="O75" s="180">
        <v>0.13254786450662823</v>
      </c>
      <c r="P75" s="180">
        <v>-1.4681204755287705</v>
      </c>
    </row>
    <row r="76" spans="1:16" s="173" customFormat="1" x14ac:dyDescent="0.2">
      <c r="A76" s="173" t="s">
        <v>3833</v>
      </c>
      <c r="B76" s="173" t="s">
        <v>3740</v>
      </c>
      <c r="C76" s="182">
        <v>2.954545454545455</v>
      </c>
      <c r="D76" s="182">
        <v>-5.0818181818181811</v>
      </c>
      <c r="E76" s="180">
        <v>3.663636363636364</v>
      </c>
      <c r="F76" s="180">
        <v>1.2982456140350886</v>
      </c>
      <c r="G76" s="180">
        <v>-0.62573789846517081</v>
      </c>
      <c r="H76" s="180">
        <v>-1.6258351893095768</v>
      </c>
      <c r="I76" s="180">
        <v>0.73170731707317072</v>
      </c>
      <c r="J76" s="180">
        <v>-1.5736202389507545</v>
      </c>
      <c r="K76" s="180">
        <v>-1.3337981472455522</v>
      </c>
      <c r="L76" s="180">
        <v>0.3599550056242965</v>
      </c>
      <c r="M76" s="180">
        <v>-1.0742496050552921</v>
      </c>
      <c r="N76" s="180">
        <v>0.58823529411764708</v>
      </c>
      <c r="O76" s="180">
        <v>0.50073637702503759</v>
      </c>
      <c r="P76" s="180">
        <v>0.28941936658426232</v>
      </c>
    </row>
    <row r="77" spans="1:16" s="173" customFormat="1" x14ac:dyDescent="0.2">
      <c r="A77" s="173" t="s">
        <v>3803</v>
      </c>
      <c r="B77" s="173" t="s">
        <v>3711</v>
      </c>
      <c r="C77" s="182">
        <v>2.7181818181818187</v>
      </c>
      <c r="D77" s="182">
        <v>-2.9545454545454537</v>
      </c>
      <c r="E77" s="180">
        <v>-1.5363636363636355</v>
      </c>
      <c r="F77" s="180">
        <v>1.9298245614035088</v>
      </c>
      <c r="G77" s="180">
        <v>-0.53128689492325853</v>
      </c>
      <c r="H77" s="180">
        <v>-1.6481069042316265</v>
      </c>
      <c r="I77" s="180">
        <v>0.45028142589118209</v>
      </c>
      <c r="J77" s="180">
        <v>-0.49695497714038606</v>
      </c>
      <c r="K77" s="180">
        <v>-0.86518079371538936</v>
      </c>
      <c r="L77" s="180">
        <v>-1.2485939257592804</v>
      </c>
      <c r="M77" s="180">
        <v>-1.0426540284360184</v>
      </c>
      <c r="N77" s="180">
        <v>-0.504201680672269</v>
      </c>
      <c r="O77" s="180">
        <v>-1.8262150220913094</v>
      </c>
      <c r="P77" s="180">
        <v>0.59340463611380756</v>
      </c>
    </row>
    <row r="78" spans="1:16" s="173" customFormat="1" x14ac:dyDescent="0.2">
      <c r="A78" s="173" t="s">
        <v>3830</v>
      </c>
      <c r="B78" s="173" t="s">
        <v>3737</v>
      </c>
      <c r="C78" s="182">
        <v>2.4818181818181824</v>
      </c>
      <c r="D78" s="182">
        <v>4.6090909090909093</v>
      </c>
      <c r="E78" s="180">
        <v>6.0272727272727273</v>
      </c>
      <c r="F78" s="180">
        <v>-0.35087719298245612</v>
      </c>
      <c r="G78" s="180">
        <v>-0.27154663518299849</v>
      </c>
      <c r="H78" s="180">
        <v>-0.44543429844098037</v>
      </c>
      <c r="I78" s="180">
        <v>0.41275797373358336</v>
      </c>
      <c r="J78" s="180">
        <v>3.755244439858092</v>
      </c>
      <c r="K78" s="180">
        <v>3.4227830274713194</v>
      </c>
      <c r="L78" s="180">
        <v>-0.15748031496062978</v>
      </c>
      <c r="M78" s="180">
        <v>0.7740916271721956</v>
      </c>
      <c r="N78" s="180">
        <v>1.3445378151260503</v>
      </c>
      <c r="O78" s="180">
        <v>2.6067746686303388</v>
      </c>
      <c r="P78" s="180">
        <v>-1.9878371626544082</v>
      </c>
    </row>
    <row r="79" spans="1:16" s="173" customFormat="1" x14ac:dyDescent="0.2">
      <c r="A79" s="173" t="s">
        <v>3802</v>
      </c>
      <c r="B79" s="173" t="s">
        <v>3710</v>
      </c>
      <c r="C79" s="182">
        <v>2.245454545454546</v>
      </c>
      <c r="D79" s="182">
        <v>0.82727272727272805</v>
      </c>
      <c r="E79" s="180">
        <v>-1.2999999999999992</v>
      </c>
      <c r="F79" s="180">
        <v>1.3684210526315785</v>
      </c>
      <c r="G79" s="180">
        <v>-1.5112160566706017</v>
      </c>
      <c r="H79" s="180">
        <v>-1.5367483296213815</v>
      </c>
      <c r="I79" s="180">
        <v>1.7448405253283303</v>
      </c>
      <c r="J79" s="180">
        <v>1.1159482645586019</v>
      </c>
      <c r="K79" s="180">
        <v>1.9338524862832918</v>
      </c>
      <c r="L79" s="180">
        <v>0.1349831271091109</v>
      </c>
      <c r="M79" s="180">
        <v>0.44233807266982633</v>
      </c>
      <c r="N79" s="180">
        <v>-2.1848739495798317</v>
      </c>
      <c r="O79" s="180">
        <v>0.88365243004418259</v>
      </c>
      <c r="P79" s="180">
        <v>-1.2807091017430881</v>
      </c>
    </row>
    <row r="80" spans="1:16" s="173" customFormat="1" x14ac:dyDescent="0.2">
      <c r="A80" s="173" t="s">
        <v>3811</v>
      </c>
      <c r="B80" s="173" t="s">
        <v>3719</v>
      </c>
      <c r="C80" s="182">
        <v>2.0090909090909097</v>
      </c>
      <c r="D80" s="182">
        <v>5.081818181818182</v>
      </c>
      <c r="E80" s="180">
        <v>-6.0272727272727264</v>
      </c>
      <c r="F80" s="180">
        <v>0.98245614035087625</v>
      </c>
      <c r="G80" s="180">
        <v>1.5938606847697756</v>
      </c>
      <c r="H80" s="180">
        <v>-0.44543429844098037</v>
      </c>
      <c r="I80" s="180">
        <v>-4.1088180112570356</v>
      </c>
      <c r="J80" s="180">
        <v>4.5931162482434429</v>
      </c>
      <c r="K80" s="180">
        <v>4.5291542596119143</v>
      </c>
      <c r="L80" s="180">
        <v>-1.4623172103487065</v>
      </c>
      <c r="M80" s="180">
        <v>-1.5165876777251179</v>
      </c>
      <c r="N80" s="180">
        <v>-4.5</v>
      </c>
      <c r="O80" s="180">
        <v>2.0324005891016217</v>
      </c>
      <c r="P80" s="180">
        <v>-1.5760519697913713</v>
      </c>
    </row>
    <row r="81" spans="1:16" s="173" customFormat="1" x14ac:dyDescent="0.2">
      <c r="A81" s="173" t="s">
        <v>3805</v>
      </c>
      <c r="B81" s="173" t="s">
        <v>3713</v>
      </c>
      <c r="C81" s="182">
        <v>1.7727272727272734</v>
      </c>
      <c r="D81" s="182">
        <v>-2.481818181818181</v>
      </c>
      <c r="E81" s="180">
        <v>2.954545454545455</v>
      </c>
      <c r="F81" s="180">
        <v>-0.38596491228070223</v>
      </c>
      <c r="G81" s="180">
        <v>0.17709563164108619</v>
      </c>
      <c r="H81" s="180">
        <v>-1.1581291759465482</v>
      </c>
      <c r="I81" s="180">
        <v>-3.7523452157598371E-2</v>
      </c>
      <c r="J81" s="180">
        <v>-0.37864173429376224</v>
      </c>
      <c r="K81" s="180">
        <v>-0.4059280030631181</v>
      </c>
      <c r="L81" s="180">
        <v>0.61867266591676051</v>
      </c>
      <c r="M81" s="180">
        <v>0</v>
      </c>
      <c r="N81" s="180">
        <v>0.84033613445378152</v>
      </c>
      <c r="O81" s="180">
        <v>1.6494845360824746</v>
      </c>
      <c r="P81" s="180">
        <v>2.092076834718283</v>
      </c>
    </row>
    <row r="82" spans="1:16" s="173" customFormat="1" x14ac:dyDescent="0.2">
      <c r="A82" s="173" t="s">
        <v>3819</v>
      </c>
      <c r="B82" s="173" t="s">
        <v>3727</v>
      </c>
      <c r="C82" s="182">
        <v>1.536363636363637</v>
      </c>
      <c r="D82" s="182">
        <v>4.372727272727273</v>
      </c>
      <c r="E82" s="180">
        <v>1.7727272727272734</v>
      </c>
      <c r="F82" s="180">
        <v>2.1403508771929829</v>
      </c>
      <c r="G82" s="180">
        <v>-3.1286894923258557</v>
      </c>
      <c r="H82" s="180">
        <v>-1.1581291759465482</v>
      </c>
      <c r="I82" s="180">
        <v>1.7073170731707319</v>
      </c>
      <c r="J82" s="180">
        <v>2.5822238940423521</v>
      </c>
      <c r="K82" s="180">
        <v>2.7798850166889424</v>
      </c>
      <c r="L82" s="180">
        <v>-1.4960629921259849</v>
      </c>
      <c r="M82" s="180">
        <v>0.67930489731437604</v>
      </c>
      <c r="N82" s="180">
        <v>1.3445378151260503</v>
      </c>
      <c r="O82" s="180">
        <v>-2.7393225331369653</v>
      </c>
      <c r="P82" s="180">
        <v>-4.7</v>
      </c>
    </row>
    <row r="83" spans="1:16" s="173" customFormat="1" x14ac:dyDescent="0.2">
      <c r="A83" s="173" t="s">
        <v>3798</v>
      </c>
      <c r="B83" s="173" t="s">
        <v>3706</v>
      </c>
      <c r="C83" s="182">
        <v>1.3000000000000007</v>
      </c>
      <c r="D83" s="182">
        <v>-2.2454545454545447</v>
      </c>
      <c r="E83" s="180">
        <v>2.4818181818181824</v>
      </c>
      <c r="F83" s="180">
        <v>-0.14035087719298195</v>
      </c>
      <c r="G83" s="180">
        <v>-0.69657615112160542</v>
      </c>
      <c r="H83" s="180">
        <v>-2.0044543429844102</v>
      </c>
      <c r="I83" s="180">
        <v>1.9699812382739212</v>
      </c>
      <c r="J83" s="180">
        <v>-0.38119636184775896</v>
      </c>
      <c r="K83" s="180">
        <v>-0.20200994859837587</v>
      </c>
      <c r="L83" s="180">
        <v>-4.4994375703036965E-2</v>
      </c>
      <c r="M83" s="180">
        <v>-1.7377567140600318</v>
      </c>
      <c r="N83" s="180">
        <v>0.67226890756302515</v>
      </c>
      <c r="O83" s="180">
        <v>-0.45655375552282679</v>
      </c>
      <c r="P83" s="180">
        <v>-1.2588038762356819</v>
      </c>
    </row>
    <row r="84" spans="1:16" s="173" customFormat="1" x14ac:dyDescent="0.2">
      <c r="A84" s="173" t="s">
        <v>3795</v>
      </c>
      <c r="B84" s="173" t="s">
        <v>3703</v>
      </c>
      <c r="C84" s="182">
        <v>1.0636363636363644</v>
      </c>
      <c r="D84" s="182">
        <v>1.3000000000000007</v>
      </c>
      <c r="E84" s="180">
        <v>-3.899999999999999</v>
      </c>
      <c r="F84" s="180">
        <v>0.42105263157894834</v>
      </c>
      <c r="G84" s="180">
        <v>1.357733175914994</v>
      </c>
      <c r="H84" s="180">
        <v>-1.5812917594654792</v>
      </c>
      <c r="I84" s="180">
        <v>-0.7692307692307695</v>
      </c>
      <c r="J84" s="180">
        <v>1.4385288847459066</v>
      </c>
      <c r="K84" s="180">
        <v>1.4418411184972129</v>
      </c>
      <c r="L84" s="180">
        <v>0.37120359955005594</v>
      </c>
      <c r="M84" s="180">
        <v>6.3191153238546377E-2</v>
      </c>
      <c r="N84" s="180">
        <v>-2.1848739495798317</v>
      </c>
      <c r="O84" s="180">
        <v>2.253313696612667</v>
      </c>
      <c r="P84" s="180">
        <v>3.3391638056200108</v>
      </c>
    </row>
    <row r="85" spans="1:16" s="173" customFormat="1" x14ac:dyDescent="0.2">
      <c r="A85" s="173" t="s">
        <v>3815</v>
      </c>
      <c r="B85" s="173" t="s">
        <v>3723</v>
      </c>
      <c r="C85" s="182">
        <v>0.82727272727272805</v>
      </c>
      <c r="D85" s="182">
        <v>5.5545454545454547</v>
      </c>
      <c r="E85" s="180">
        <v>-5.7909090909090901</v>
      </c>
      <c r="F85" s="180">
        <v>0.8771929824561403</v>
      </c>
      <c r="G85" s="180">
        <v>-2.9161747343565527</v>
      </c>
      <c r="H85" s="180">
        <v>-0.80178173719376422</v>
      </c>
      <c r="I85" s="180">
        <v>3.1894934333958727</v>
      </c>
      <c r="J85" s="180">
        <v>3.9898485208687466</v>
      </c>
      <c r="K85" s="180">
        <v>5</v>
      </c>
      <c r="L85" s="180">
        <v>-4.0044994375703045</v>
      </c>
      <c r="M85" s="180">
        <v>0.50552922590837268</v>
      </c>
      <c r="N85" s="180">
        <v>1.3445378151260503</v>
      </c>
      <c r="O85" s="180">
        <v>-3.4609720176730474</v>
      </c>
      <c r="P85" s="180">
        <v>-5</v>
      </c>
    </row>
    <row r="86" spans="1:16" s="173" customFormat="1" x14ac:dyDescent="0.2">
      <c r="A86" s="173" t="s">
        <v>3790</v>
      </c>
      <c r="B86" s="173" t="s">
        <v>3698</v>
      </c>
      <c r="C86" s="182">
        <v>0.59090909090909172</v>
      </c>
      <c r="D86" s="182">
        <v>2.245454545454546</v>
      </c>
      <c r="E86" s="180">
        <v>-4.1363636363636358</v>
      </c>
      <c r="F86" s="180">
        <v>-0.21052631578947417</v>
      </c>
      <c r="G86" s="180">
        <v>-1.3223140495867762</v>
      </c>
      <c r="H86" s="180">
        <v>1.3140311804008906</v>
      </c>
      <c r="I86" s="180">
        <v>-1.9324577861163228</v>
      </c>
      <c r="J86" s="180">
        <v>1.9957136563250986</v>
      </c>
      <c r="K86" s="180">
        <v>1.4063434092794058</v>
      </c>
      <c r="L86" s="180">
        <v>-2.9246344206974131</v>
      </c>
      <c r="M86" s="180">
        <v>-0.884676145339652</v>
      </c>
      <c r="N86" s="180">
        <v>-3.0252100840336134</v>
      </c>
      <c r="O86" s="180">
        <v>-0.89837997054491814</v>
      </c>
      <c r="P86" s="180">
        <v>0.82822442065951685</v>
      </c>
    </row>
    <row r="87" spans="1:16" s="173" customFormat="1" x14ac:dyDescent="0.2">
      <c r="A87" s="173" t="s">
        <v>3808</v>
      </c>
      <c r="B87" s="173" t="s">
        <v>3716</v>
      </c>
      <c r="C87" s="182">
        <v>0.35454545454545539</v>
      </c>
      <c r="D87" s="182">
        <v>1.536363636363637</v>
      </c>
      <c r="E87" s="180">
        <v>5.081818181818182</v>
      </c>
      <c r="F87" s="180">
        <v>3.1578947368421053</v>
      </c>
      <c r="G87" s="180">
        <v>-2.502951593860685</v>
      </c>
      <c r="H87" s="180">
        <v>-0.73496659242761708</v>
      </c>
      <c r="I87" s="180">
        <v>-0.37523452157598502</v>
      </c>
      <c r="J87" s="180">
        <v>1.2751438532544583</v>
      </c>
      <c r="K87" s="180">
        <v>1.734887497442098</v>
      </c>
      <c r="L87" s="180">
        <v>-5.6242969628796408E-2</v>
      </c>
      <c r="M87" s="180">
        <v>-2.3222748815165875</v>
      </c>
      <c r="N87" s="180">
        <v>1.3445378151260503</v>
      </c>
      <c r="O87" s="180">
        <v>-0.29455081001472749</v>
      </c>
      <c r="P87" s="180">
        <v>-0.50964516388195036</v>
      </c>
    </row>
    <row r="88" spans="1:16" s="173" customFormat="1" x14ac:dyDescent="0.2">
      <c r="A88" s="173" t="s">
        <v>3814</v>
      </c>
      <c r="B88" s="173" t="s">
        <v>3722</v>
      </c>
      <c r="C88" s="182">
        <v>0.11818181818181903</v>
      </c>
      <c r="D88" s="182">
        <v>5.3181818181818183</v>
      </c>
      <c r="E88" s="180">
        <v>1.536363636363637</v>
      </c>
      <c r="F88" s="180">
        <v>-5</v>
      </c>
      <c r="G88" s="180">
        <v>0.85005903187721399</v>
      </c>
      <c r="H88" s="180">
        <v>1.3585746102449885</v>
      </c>
      <c r="I88" s="180">
        <v>-0.56285178236397748</v>
      </c>
      <c r="J88" s="180">
        <v>4.5177077559286447</v>
      </c>
      <c r="K88" s="180">
        <v>4.8164480093050326</v>
      </c>
      <c r="L88" s="180">
        <v>-2.3847019122609678</v>
      </c>
      <c r="M88" s="180">
        <v>-4.0442338072669823</v>
      </c>
      <c r="N88" s="180">
        <v>1.3445378151260503</v>
      </c>
      <c r="O88" s="180">
        <v>-2.4447717231222375</v>
      </c>
      <c r="P88" s="180">
        <v>-2.0761426029811929</v>
      </c>
    </row>
    <row r="89" spans="1:16" s="173" customFormat="1" x14ac:dyDescent="0.2">
      <c r="A89" s="173" t="s">
        <v>3783</v>
      </c>
      <c r="B89" s="173" t="s">
        <v>3691</v>
      </c>
      <c r="C89" s="182">
        <v>-0.11818181818181733</v>
      </c>
      <c r="D89" s="182">
        <v>-0.35454545454545372</v>
      </c>
      <c r="E89" s="180">
        <v>5.790909090909091</v>
      </c>
      <c r="F89" s="180">
        <v>-2.7017543859649131</v>
      </c>
      <c r="G89" s="180">
        <v>-1.688311688311688</v>
      </c>
      <c r="H89" s="180">
        <v>-0.9576837416481071</v>
      </c>
      <c r="I89" s="180">
        <v>1.6885553470919326</v>
      </c>
      <c r="J89" s="180">
        <v>0.7523118791680381</v>
      </c>
      <c r="K89" s="180">
        <v>0.38040335013812926</v>
      </c>
      <c r="L89" s="180">
        <v>-1.0461192350956137</v>
      </c>
      <c r="M89" s="180">
        <v>9.4786729857819566E-2</v>
      </c>
      <c r="N89" s="180">
        <v>1.3445378151260503</v>
      </c>
      <c r="O89" s="180">
        <v>-1.4727540500735539E-2</v>
      </c>
      <c r="P89" s="180">
        <v>-0.62571581558300282</v>
      </c>
    </row>
    <row r="90" spans="1:16" s="173" customFormat="1" x14ac:dyDescent="0.2">
      <c r="A90" s="173" t="s">
        <v>3789</v>
      </c>
      <c r="B90" s="173" t="s">
        <v>3697</v>
      </c>
      <c r="C90" s="182">
        <v>-0.35454545454545372</v>
      </c>
      <c r="D90" s="182">
        <v>0.11818181818181903</v>
      </c>
      <c r="E90" s="180">
        <v>-1.7727272727272718</v>
      </c>
      <c r="F90" s="180">
        <v>-0.14035087719298195</v>
      </c>
      <c r="G90" s="180">
        <v>-0.74380165289256162</v>
      </c>
      <c r="H90" s="180">
        <v>-1.8040089086859692</v>
      </c>
      <c r="I90" s="180">
        <v>-0.93808630393996251</v>
      </c>
      <c r="J90" s="180">
        <v>1.1745992672159575</v>
      </c>
      <c r="K90" s="180">
        <v>1.1126490581043598</v>
      </c>
      <c r="L90" s="180">
        <v>-0.39370078740157483</v>
      </c>
      <c r="M90" s="180">
        <v>-0.52132701421800953</v>
      </c>
      <c r="N90" s="180">
        <v>-0.58823529411764686</v>
      </c>
      <c r="O90" s="180">
        <v>1.6200294550810013</v>
      </c>
      <c r="P90" s="180">
        <v>0.72058958610485435</v>
      </c>
    </row>
    <row r="91" spans="1:16" s="173" customFormat="1" x14ac:dyDescent="0.2">
      <c r="A91" s="173" t="s">
        <v>3792</v>
      </c>
      <c r="B91" s="173" t="s">
        <v>3700</v>
      </c>
      <c r="C91" s="182">
        <v>-0.59090909090909005</v>
      </c>
      <c r="D91" s="182">
        <v>6.5</v>
      </c>
      <c r="E91" s="180">
        <v>1.3000000000000007</v>
      </c>
      <c r="F91" s="180">
        <v>-2.2456140350877187</v>
      </c>
      <c r="G91" s="180">
        <v>1.4639905548996464</v>
      </c>
      <c r="H91" s="180">
        <v>2.2271714922048997</v>
      </c>
      <c r="I91" s="180">
        <v>-5</v>
      </c>
      <c r="J91" s="180">
        <v>4.9000000000000004</v>
      </c>
      <c r="K91" s="180">
        <v>4.9000000000000004</v>
      </c>
      <c r="L91" s="180">
        <v>0.21372328458942619</v>
      </c>
      <c r="M91" s="180">
        <v>-6.3191153238546932E-2</v>
      </c>
      <c r="N91" s="180">
        <v>1.3445378151260503</v>
      </c>
      <c r="O91" s="180">
        <v>-5</v>
      </c>
      <c r="P91" s="180">
        <v>-4.9000000000000004</v>
      </c>
    </row>
    <row r="92" spans="1:16" s="173" customFormat="1" x14ac:dyDescent="0.2">
      <c r="A92" s="173" t="s">
        <v>3824</v>
      </c>
      <c r="B92" s="173" t="s">
        <v>3741</v>
      </c>
      <c r="C92" s="182">
        <v>-0.82727272727272638</v>
      </c>
      <c r="D92" s="182">
        <v>5.790909090909091</v>
      </c>
      <c r="E92" s="180">
        <v>-2.0090909090909084</v>
      </c>
      <c r="F92" s="180">
        <v>3.1929824561403515</v>
      </c>
      <c r="G92" s="180">
        <v>-1.605667060212514</v>
      </c>
      <c r="H92" s="180">
        <v>-2.2717149220489983</v>
      </c>
      <c r="I92" s="180">
        <v>-0.97560975609756084</v>
      </c>
      <c r="J92" s="180">
        <v>4.7</v>
      </c>
      <c r="K92" s="180">
        <v>4.5329907667714915</v>
      </c>
      <c r="L92" s="180">
        <v>-3.160854893138358</v>
      </c>
      <c r="M92" s="180">
        <v>-1.8641390205371247</v>
      </c>
      <c r="N92" s="180">
        <v>1.3445378151260503</v>
      </c>
      <c r="O92" s="180">
        <v>-1.3402061855670093</v>
      </c>
      <c r="P92" s="180">
        <v>-4.7</v>
      </c>
    </row>
    <row r="93" spans="1:16" s="173" customFormat="1" x14ac:dyDescent="0.2">
      <c r="A93" s="173" t="s">
        <v>3788</v>
      </c>
      <c r="B93" s="173" t="s">
        <v>3696</v>
      </c>
      <c r="C93" s="182">
        <v>-1.0636363636363628</v>
      </c>
      <c r="D93" s="182">
        <v>-4.6090909090909085</v>
      </c>
      <c r="E93" s="180">
        <v>-0.59090909090909005</v>
      </c>
      <c r="F93" s="180">
        <v>0.45614035087719196</v>
      </c>
      <c r="G93" s="180">
        <v>-1.0507674144037777</v>
      </c>
      <c r="H93" s="180">
        <v>-2.0712694877505569</v>
      </c>
      <c r="I93" s="180">
        <v>-1.0131332082551592</v>
      </c>
      <c r="J93" s="180">
        <v>-1.0072189043649551</v>
      </c>
      <c r="K93" s="180">
        <v>-1.3378567554129672</v>
      </c>
      <c r="L93" s="180">
        <v>-2.7334083239595053</v>
      </c>
      <c r="M93" s="180">
        <v>-5</v>
      </c>
      <c r="N93" s="180">
        <v>1.3445378151260503</v>
      </c>
      <c r="O93" s="180">
        <v>2.0765832106038302</v>
      </c>
      <c r="P93" s="180">
        <v>-1.0472193116753756</v>
      </c>
    </row>
    <row r="94" spans="1:16" s="173" customFormat="1" x14ac:dyDescent="0.2">
      <c r="A94" s="173" t="s">
        <v>3827</v>
      </c>
      <c r="B94" s="173" t="s">
        <v>3734</v>
      </c>
      <c r="C94" s="182">
        <v>-1.2999999999999992</v>
      </c>
      <c r="D94" s="182">
        <v>-1.0636363636363628</v>
      </c>
      <c r="E94" s="180">
        <v>3.4272727272727277</v>
      </c>
      <c r="F94" s="180">
        <v>-0.38596491228070223</v>
      </c>
      <c r="G94" s="180">
        <v>-1.4049586776859502</v>
      </c>
      <c r="H94" s="180">
        <v>-1.5812917594654792</v>
      </c>
      <c r="I94" s="180">
        <v>0.13133208255159462</v>
      </c>
      <c r="J94" s="180">
        <v>0.42938625018469972</v>
      </c>
      <c r="K94" s="180">
        <v>0.48176743655180659</v>
      </c>
      <c r="L94" s="180">
        <v>-0.55118110236220463</v>
      </c>
      <c r="M94" s="180">
        <v>-2.227488151658767</v>
      </c>
      <c r="N94" s="180">
        <v>1.3445378151260503</v>
      </c>
      <c r="O94" s="180">
        <v>-7.3637702503681873E-2</v>
      </c>
      <c r="P94" s="180">
        <v>-0.85815730170500459</v>
      </c>
    </row>
    <row r="95" spans="1:16" s="173" customFormat="1" x14ac:dyDescent="0.2">
      <c r="A95" s="173" t="s">
        <v>3829</v>
      </c>
      <c r="B95" s="173" t="s">
        <v>3736</v>
      </c>
      <c r="C95" s="182">
        <v>-1.5363636363636355</v>
      </c>
      <c r="D95" s="182">
        <v>-0.59090909090909005</v>
      </c>
      <c r="E95" s="180">
        <v>-5.3181818181818175</v>
      </c>
      <c r="F95" s="180">
        <v>2.2456140350877187</v>
      </c>
      <c r="G95" s="180">
        <v>-0.83825265643447389</v>
      </c>
      <c r="H95" s="180">
        <v>-3.1180400890868603</v>
      </c>
      <c r="I95" s="180">
        <v>-1.0318949343339587</v>
      </c>
      <c r="J95" s="180">
        <v>0.35348487810681661</v>
      </c>
      <c r="K95" s="180">
        <v>1.0811054289021036</v>
      </c>
      <c r="L95" s="180">
        <v>-3.5883014623172107</v>
      </c>
      <c r="M95" s="180">
        <v>0.61611374407582908</v>
      </c>
      <c r="N95" s="180">
        <v>1.3445378151260503</v>
      </c>
      <c r="O95" s="180">
        <v>-2.076583210603828</v>
      </c>
      <c r="P95" s="180">
        <v>-2.8556948157264332</v>
      </c>
    </row>
    <row r="96" spans="1:16" s="173" customFormat="1" x14ac:dyDescent="0.2">
      <c r="A96" s="173" t="s">
        <v>3806</v>
      </c>
      <c r="B96" s="173" t="s">
        <v>3714</v>
      </c>
      <c r="C96" s="182">
        <v>-1.7727272727272718</v>
      </c>
      <c r="D96" s="182">
        <v>2.954545454545455</v>
      </c>
      <c r="E96" s="180">
        <v>-2.2454545454545447</v>
      </c>
      <c r="F96" s="180">
        <v>-0.2807017543859639</v>
      </c>
      <c r="G96" s="180">
        <v>-0.77922077922077848</v>
      </c>
      <c r="H96" s="180">
        <v>-0.9576837416481071</v>
      </c>
      <c r="I96" s="180">
        <v>-1.2382739212007507</v>
      </c>
      <c r="J96" s="180">
        <v>2.0063774685917775</v>
      </c>
      <c r="K96" s="180">
        <v>2.5977153827940187</v>
      </c>
      <c r="L96" s="180">
        <v>-0.91113610798650191</v>
      </c>
      <c r="M96" s="180">
        <v>-1.8641390205371247</v>
      </c>
      <c r="N96" s="180">
        <v>-0.33613445378151252</v>
      </c>
      <c r="O96" s="180">
        <v>-7.3637702503681873E-2</v>
      </c>
      <c r="P96" s="180">
        <v>-4.2516053111866476</v>
      </c>
    </row>
    <row r="97" spans="1:16" s="173" customFormat="1" x14ac:dyDescent="0.2">
      <c r="A97" s="173" t="s">
        <v>3782</v>
      </c>
      <c r="B97" s="173" t="s">
        <v>3690</v>
      </c>
      <c r="C97" s="182">
        <v>-2.0090909090909084</v>
      </c>
      <c r="D97" s="182">
        <v>-3.899999999999999</v>
      </c>
      <c r="E97" s="180">
        <v>-3.4272727272727264</v>
      </c>
      <c r="F97" s="180">
        <v>-1.1228070175438607</v>
      </c>
      <c r="G97" s="180">
        <v>-1.8772136953955134</v>
      </c>
      <c r="H97" s="180">
        <v>-1.180400890868597</v>
      </c>
      <c r="I97" s="180">
        <v>-0.56285178236397748</v>
      </c>
      <c r="J97" s="180">
        <v>-1.2075347274719777</v>
      </c>
      <c r="K97" s="180">
        <v>-1.0095836219538856</v>
      </c>
      <c r="L97" s="180">
        <v>-1.5073115860517436</v>
      </c>
      <c r="M97" s="180">
        <v>0.69510268562401234</v>
      </c>
      <c r="N97" s="180">
        <v>-0.33613445378151252</v>
      </c>
      <c r="O97" s="180">
        <v>-0.97201767304859998</v>
      </c>
      <c r="P97" s="180">
        <v>-1.2510726201742317</v>
      </c>
    </row>
    <row r="98" spans="1:16" s="173" customFormat="1" x14ac:dyDescent="0.2">
      <c r="A98" s="173" t="s">
        <v>3816</v>
      </c>
      <c r="B98" s="173" t="s">
        <v>3724</v>
      </c>
      <c r="C98" s="182">
        <v>-2.2454545454545447</v>
      </c>
      <c r="D98" s="182">
        <v>-2.7181818181818174</v>
      </c>
      <c r="E98" s="180">
        <v>3.1909090909090914</v>
      </c>
      <c r="F98" s="180">
        <v>-1.5789473684210527</v>
      </c>
      <c r="G98" s="180">
        <v>-1.9244391971664694</v>
      </c>
      <c r="H98" s="180">
        <v>-1.4699331848552342</v>
      </c>
      <c r="I98" s="180">
        <v>-0.20637898686679201</v>
      </c>
      <c r="J98" s="180">
        <v>-0.45925076617360294</v>
      </c>
      <c r="K98" s="180">
        <v>-0.3509467919984175</v>
      </c>
      <c r="L98" s="180">
        <v>0.51743532058492714</v>
      </c>
      <c r="M98" s="180">
        <v>-0.71090047393364986</v>
      </c>
      <c r="N98" s="180">
        <v>0.2521008403361345</v>
      </c>
      <c r="O98" s="180">
        <v>0.13254786450662823</v>
      </c>
      <c r="P98" s="180">
        <v>0.59672605459158012</v>
      </c>
    </row>
    <row r="99" spans="1:16" s="173" customFormat="1" x14ac:dyDescent="0.2">
      <c r="A99" s="173" t="s">
        <v>3821</v>
      </c>
      <c r="B99" s="173" t="s">
        <v>3729</v>
      </c>
      <c r="C99" s="182">
        <v>-2.481818181818181</v>
      </c>
      <c r="D99" s="182">
        <v>1.7727272727272734</v>
      </c>
      <c r="E99" s="180">
        <v>0.82727272727272805</v>
      </c>
      <c r="F99" s="180">
        <v>2.3859649122807007</v>
      </c>
      <c r="G99" s="180">
        <v>-3.8606847697756788</v>
      </c>
      <c r="H99" s="180">
        <v>-3.0957683741648112</v>
      </c>
      <c r="I99" s="180">
        <v>0.91932457786116328</v>
      </c>
      <c r="J99" s="180">
        <v>1.7904350414525052</v>
      </c>
      <c r="K99" s="180">
        <v>1.3946619193811705</v>
      </c>
      <c r="L99" s="180">
        <v>-1.3048368953880767</v>
      </c>
      <c r="M99" s="180">
        <v>-0.80568720379146885</v>
      </c>
      <c r="N99" s="180">
        <v>0</v>
      </c>
      <c r="O99" s="180">
        <v>-3.740795287187038</v>
      </c>
      <c r="P99" s="180">
        <v>-1.4905917275350811</v>
      </c>
    </row>
    <row r="100" spans="1:16" s="173" customFormat="1" x14ac:dyDescent="0.2">
      <c r="A100" s="173" t="s">
        <v>3812</v>
      </c>
      <c r="B100" s="173" t="s">
        <v>3720</v>
      </c>
      <c r="C100" s="182">
        <v>-2.7181818181818174</v>
      </c>
      <c r="D100" s="182">
        <v>-1.7727272727272718</v>
      </c>
      <c r="E100" s="180">
        <v>-2.481818181818181</v>
      </c>
      <c r="F100" s="180">
        <v>-0.94736842105263253</v>
      </c>
      <c r="G100" s="180">
        <v>-1.0271546635182993</v>
      </c>
      <c r="H100" s="180">
        <v>1.0022271714922049</v>
      </c>
      <c r="I100" s="180">
        <v>-2.5140712945590997</v>
      </c>
      <c r="J100" s="180">
        <v>0.38281041462611054</v>
      </c>
      <c r="K100" s="180">
        <v>7.7338723698424566E-2</v>
      </c>
      <c r="L100" s="180">
        <v>-2.598425196850394</v>
      </c>
      <c r="M100" s="180">
        <v>-3.0489731437598735</v>
      </c>
      <c r="N100" s="180">
        <v>1.3445378151260503</v>
      </c>
      <c r="O100" s="180">
        <v>-1.4285714285714268</v>
      </c>
      <c r="P100" s="180">
        <v>-2.3724181783830449</v>
      </c>
    </row>
    <row r="101" spans="1:16" s="173" customFormat="1" x14ac:dyDescent="0.2">
      <c r="A101" s="173" t="s">
        <v>3809</v>
      </c>
      <c r="B101" s="173" t="s">
        <v>3717</v>
      </c>
      <c r="C101" s="182">
        <v>-2.9545454545454537</v>
      </c>
      <c r="D101" s="182">
        <v>6.2636363636363637</v>
      </c>
      <c r="E101" s="180">
        <v>3.9000000000000004</v>
      </c>
      <c r="F101" s="180">
        <v>1.5438596491228065</v>
      </c>
      <c r="G101" s="180">
        <v>-3.9787485242030693</v>
      </c>
      <c r="H101" s="180">
        <v>-2.583518930957684</v>
      </c>
      <c r="I101" s="180">
        <v>0.60037523452157593</v>
      </c>
      <c r="J101" s="180">
        <v>4.9575904518118934</v>
      </c>
      <c r="K101" s="180">
        <v>4.8</v>
      </c>
      <c r="L101" s="180">
        <v>-2.3397075365579303</v>
      </c>
      <c r="M101" s="180">
        <v>2.0537124802527646</v>
      </c>
      <c r="N101" s="180">
        <v>1.3445378151260503</v>
      </c>
      <c r="O101" s="180">
        <v>-3.3578792341678931</v>
      </c>
      <c r="P101" s="180">
        <v>-3.1452303552274206</v>
      </c>
    </row>
    <row r="102" spans="1:16" s="173" customFormat="1" x14ac:dyDescent="0.2">
      <c r="A102" s="173" t="s">
        <v>3804</v>
      </c>
      <c r="B102" s="173" t="s">
        <v>3712</v>
      </c>
      <c r="C102" s="182">
        <v>-3.19090909090909</v>
      </c>
      <c r="D102" s="182">
        <v>1.0636363636363644</v>
      </c>
      <c r="E102" s="180">
        <v>-2.7181818181818174</v>
      </c>
      <c r="F102" s="180">
        <v>-7.0175438596492223E-2</v>
      </c>
      <c r="G102" s="180">
        <v>-1.5938606847697756</v>
      </c>
      <c r="H102" s="180">
        <v>-0.8908685968819603</v>
      </c>
      <c r="I102" s="180">
        <v>-4.4000000000000004</v>
      </c>
      <c r="J102" s="180">
        <v>1.5767777521324227</v>
      </c>
      <c r="K102" s="180">
        <v>1.298748217277689</v>
      </c>
      <c r="L102" s="180">
        <v>-3.5883014623172107</v>
      </c>
      <c r="M102" s="180">
        <v>-0.66350710900473919</v>
      </c>
      <c r="N102" s="180">
        <v>1.3445378151260503</v>
      </c>
      <c r="O102" s="180">
        <v>-1.9734904270986731</v>
      </c>
      <c r="P102" s="180">
        <v>-4.7</v>
      </c>
    </row>
    <row r="103" spans="1:16" s="173" customFormat="1" x14ac:dyDescent="0.2">
      <c r="A103" s="173" t="s">
        <v>3784</v>
      </c>
      <c r="B103" s="173" t="s">
        <v>3692</v>
      </c>
      <c r="C103" s="182">
        <v>-3.4272727272727264</v>
      </c>
      <c r="D103" s="182">
        <v>-0.11818181818181733</v>
      </c>
      <c r="E103" s="180">
        <v>-0.11818181818181733</v>
      </c>
      <c r="F103" s="180">
        <v>-1.0877192982456145</v>
      </c>
      <c r="G103" s="180">
        <v>-1.9834710743801649</v>
      </c>
      <c r="H103" s="180">
        <v>-1.291759465478842</v>
      </c>
      <c r="I103" s="180">
        <v>-0.73170731707317049</v>
      </c>
      <c r="J103" s="180">
        <v>1.1354985518568981</v>
      </c>
      <c r="K103" s="180">
        <v>0.82688469339342918</v>
      </c>
      <c r="L103" s="180">
        <v>-0.71991001124859388</v>
      </c>
      <c r="M103" s="180">
        <v>-1.2480252764612958</v>
      </c>
      <c r="N103" s="180">
        <v>-1.0084033613445376</v>
      </c>
      <c r="O103" s="180">
        <v>-2.9455081001472743</v>
      </c>
      <c r="P103" s="180">
        <v>-2.1503465543875993</v>
      </c>
    </row>
    <row r="104" spans="1:16" s="173" customFormat="1" x14ac:dyDescent="0.2">
      <c r="A104" s="173" t="s">
        <v>3786</v>
      </c>
      <c r="B104" s="173" t="s">
        <v>3694</v>
      </c>
      <c r="C104" s="182">
        <v>-3.6636363636363627</v>
      </c>
      <c r="D104" s="182">
        <v>-1.5363636363636355</v>
      </c>
      <c r="E104" s="180">
        <v>-3.19090909090909</v>
      </c>
      <c r="F104" s="180">
        <v>-2.807017543859649</v>
      </c>
      <c r="G104" s="180">
        <v>-0.88547815820543085</v>
      </c>
      <c r="H104" s="180">
        <v>-1.8708240534521166</v>
      </c>
      <c r="I104" s="180">
        <v>-1.0506566604127583</v>
      </c>
      <c r="J104" s="180">
        <v>0.30836874928624669</v>
      </c>
      <c r="K104" s="180">
        <v>0.2652653350798167</v>
      </c>
      <c r="L104" s="180">
        <v>-3.5095613048368959</v>
      </c>
      <c r="M104" s="180">
        <v>-0.884676145339652</v>
      </c>
      <c r="N104" s="180">
        <v>-0.84033613445378152</v>
      </c>
      <c r="O104" s="180">
        <v>-1.0162002945508086</v>
      </c>
      <c r="P104" s="180">
        <v>-0.55970093450957037</v>
      </c>
    </row>
    <row r="105" spans="1:16" s="173" customFormat="1" x14ac:dyDescent="0.2">
      <c r="A105" s="173" t="s">
        <v>3807</v>
      </c>
      <c r="B105" s="173" t="s">
        <v>3715</v>
      </c>
      <c r="C105" s="182">
        <v>-3.899999999999999</v>
      </c>
      <c r="D105" s="182">
        <v>4.1363636363636367</v>
      </c>
      <c r="E105" s="180">
        <v>-6.2636363636363628</v>
      </c>
      <c r="F105" s="180">
        <v>1.0877192982456145</v>
      </c>
      <c r="G105" s="180">
        <v>-3.282172373081464</v>
      </c>
      <c r="H105" s="180">
        <v>-0.64587973273942145</v>
      </c>
      <c r="I105" s="180">
        <v>-4.2</v>
      </c>
      <c r="J105" s="180">
        <v>3.084946964997318</v>
      </c>
      <c r="K105" s="180">
        <v>2.5081904311014145</v>
      </c>
      <c r="L105" s="180">
        <v>-3.5320584926884142</v>
      </c>
      <c r="M105" s="180">
        <v>-2.3222748815165875</v>
      </c>
      <c r="N105" s="180">
        <v>-5</v>
      </c>
      <c r="O105" s="180">
        <v>2.6362297496318119</v>
      </c>
      <c r="P105" s="180">
        <v>-1.384261076869052</v>
      </c>
    </row>
    <row r="106" spans="1:16" s="173" customFormat="1" x14ac:dyDescent="0.2">
      <c r="A106" s="173" t="s">
        <v>3822</v>
      </c>
      <c r="B106" s="173" t="s">
        <v>3730</v>
      </c>
      <c r="C106" s="182">
        <v>-4.1363636363636358</v>
      </c>
      <c r="D106" s="182">
        <v>-0.82727272727272638</v>
      </c>
      <c r="E106" s="180">
        <v>-3.6636363636363627</v>
      </c>
      <c r="F106" s="180">
        <v>2.0701754385964906</v>
      </c>
      <c r="G106" s="180">
        <v>-2.7272727272727266</v>
      </c>
      <c r="H106" s="180">
        <v>-2.7616926503340764</v>
      </c>
      <c r="I106" s="180">
        <v>-1.6510318949343341</v>
      </c>
      <c r="J106" s="180">
        <v>0.70539103481341525</v>
      </c>
      <c r="K106" s="180">
        <v>0.16725459021672476</v>
      </c>
      <c r="L106" s="180">
        <v>-2.4971878515185608</v>
      </c>
      <c r="M106" s="180">
        <v>-2.5276461295418646</v>
      </c>
      <c r="N106" s="180">
        <v>0.75630252100840345</v>
      </c>
      <c r="O106" s="180">
        <v>-1.6347569955817369</v>
      </c>
      <c r="P106" s="180">
        <v>-0.64158202213049453</v>
      </c>
    </row>
    <row r="107" spans="1:16" s="173" customFormat="1" x14ac:dyDescent="0.2">
      <c r="A107" s="173" t="s">
        <v>3813</v>
      </c>
      <c r="B107" s="173" t="s">
        <v>3721</v>
      </c>
      <c r="C107" s="182">
        <v>-4.3727272727272721</v>
      </c>
      <c r="D107" s="182">
        <v>3.663636363636364</v>
      </c>
      <c r="E107" s="180">
        <v>-4.8454545454545448</v>
      </c>
      <c r="F107" s="180">
        <v>-2.5964912280701751</v>
      </c>
      <c r="G107" s="180">
        <v>-2.4675324675324664</v>
      </c>
      <c r="H107" s="180">
        <v>-0.64587973273942145</v>
      </c>
      <c r="I107" s="180">
        <v>-2.4390243902439024</v>
      </c>
      <c r="J107" s="180">
        <v>2.5822238940423521</v>
      </c>
      <c r="K107" s="180">
        <v>2.4657710143134248</v>
      </c>
      <c r="L107" s="180">
        <v>-0.65241844769403878</v>
      </c>
      <c r="M107" s="180">
        <v>-1.011058451816746</v>
      </c>
      <c r="N107" s="180">
        <v>-1.848739495798319</v>
      </c>
      <c r="O107" s="180">
        <v>0.88365243004418259</v>
      </c>
      <c r="P107" s="180">
        <v>0.43930745945399086</v>
      </c>
    </row>
    <row r="108" spans="1:16" s="173" customFormat="1" x14ac:dyDescent="0.2">
      <c r="A108" s="173" t="s">
        <v>3800</v>
      </c>
      <c r="B108" s="173" t="s">
        <v>3708</v>
      </c>
      <c r="C108" s="182">
        <v>-4.6090909090909085</v>
      </c>
      <c r="D108" s="182">
        <v>3.4272727272727277</v>
      </c>
      <c r="E108" s="180">
        <v>-2.9545454545454537</v>
      </c>
      <c r="F108" s="180">
        <v>4.3157894736842097</v>
      </c>
      <c r="G108" s="180">
        <v>-4.533648170011805</v>
      </c>
      <c r="H108" s="180">
        <v>-2.2717149220489983</v>
      </c>
      <c r="I108" s="180">
        <v>-1.332082551594747</v>
      </c>
      <c r="J108" s="180">
        <v>1.8784115806291548</v>
      </c>
      <c r="K108" s="180">
        <v>3.3408027745443962</v>
      </c>
      <c r="L108" s="180">
        <v>-4.1957255343082123</v>
      </c>
      <c r="M108" s="180">
        <v>1.0426540284360184</v>
      </c>
      <c r="N108" s="180">
        <v>-3.1932773109243695</v>
      </c>
      <c r="O108" s="180">
        <v>-2.5036818851251832</v>
      </c>
      <c r="P108" s="180">
        <v>-1.2574762868109581</v>
      </c>
    </row>
    <row r="109" spans="1:16" s="173" customFormat="1" x14ac:dyDescent="0.2">
      <c r="A109" s="173" t="s">
        <v>3796</v>
      </c>
      <c r="B109" s="173" t="s">
        <v>3704</v>
      </c>
      <c r="C109" s="182">
        <v>-4.8454545454545448</v>
      </c>
      <c r="D109" s="182">
        <v>6.0272727272727273</v>
      </c>
      <c r="E109" s="180">
        <v>-4.3727272727272721</v>
      </c>
      <c r="F109" s="180">
        <v>0.63157894736842002</v>
      </c>
      <c r="G109" s="180">
        <v>-3.1050767414403775</v>
      </c>
      <c r="H109" s="180">
        <v>-2.6057906458797331</v>
      </c>
      <c r="I109" s="180">
        <v>-0.91932457786116306</v>
      </c>
      <c r="J109" s="180">
        <v>5</v>
      </c>
      <c r="K109" s="180">
        <v>4.3876280870373181</v>
      </c>
      <c r="L109" s="180">
        <v>-3.160854893138358</v>
      </c>
      <c r="M109" s="180">
        <v>-0.28436018957345982</v>
      </c>
      <c r="N109" s="180">
        <v>-0.75630252100840334</v>
      </c>
      <c r="O109" s="180">
        <v>1.3991163475699557</v>
      </c>
      <c r="P109" s="180">
        <v>-4.2523094077208228</v>
      </c>
    </row>
    <row r="110" spans="1:16" s="173" customFormat="1" x14ac:dyDescent="0.2">
      <c r="A110" s="173" t="s">
        <v>3801</v>
      </c>
      <c r="B110" s="173" t="s">
        <v>3709</v>
      </c>
      <c r="C110" s="182">
        <v>-5.0818181818181811</v>
      </c>
      <c r="D110" s="182">
        <v>3.9000000000000004</v>
      </c>
      <c r="E110" s="180">
        <v>-0.35454545454545372</v>
      </c>
      <c r="F110" s="180">
        <v>0.35087719298245612</v>
      </c>
      <c r="G110" s="180">
        <v>-4.651711924439196</v>
      </c>
      <c r="H110" s="180">
        <v>-2.8953229398663702</v>
      </c>
      <c r="I110" s="180">
        <v>-7.5046904315196741E-2</v>
      </c>
      <c r="J110" s="180">
        <v>2.4414614313597132</v>
      </c>
      <c r="K110" s="180">
        <v>2.7191188630204692</v>
      </c>
      <c r="L110" s="180">
        <v>-3.2508436445444322</v>
      </c>
      <c r="M110" s="180">
        <v>0.80568720379146885</v>
      </c>
      <c r="N110" s="180">
        <v>1.3445378151260503</v>
      </c>
      <c r="O110" s="180">
        <v>-1.1929307805596456</v>
      </c>
      <c r="P110" s="180">
        <v>-2.2014351932322986</v>
      </c>
    </row>
    <row r="111" spans="1:16" s="173" customFormat="1" x14ac:dyDescent="0.2">
      <c r="A111" s="173" t="s">
        <v>3799</v>
      </c>
      <c r="B111" s="173" t="s">
        <v>3707</v>
      </c>
      <c r="C111" s="182">
        <v>-5.3181818181818175</v>
      </c>
      <c r="D111" s="182">
        <v>2.0090909090909097</v>
      </c>
      <c r="E111" s="180">
        <v>-6.4999999999999991</v>
      </c>
      <c r="F111" s="180">
        <v>0.52631578947368418</v>
      </c>
      <c r="G111" s="180">
        <v>-3.1286894923258557</v>
      </c>
      <c r="H111" s="180">
        <v>-2.7171492204899783</v>
      </c>
      <c r="I111" s="180">
        <v>-1.7448405253283303</v>
      </c>
      <c r="J111" s="180">
        <v>1.1745992672159575</v>
      </c>
      <c r="K111" s="180">
        <v>2.173559581690903</v>
      </c>
      <c r="L111" s="180">
        <v>-4.7469066366704169</v>
      </c>
      <c r="M111" s="180">
        <v>-0.18957345971563969</v>
      </c>
      <c r="N111" s="180">
        <v>-3.613445378151261</v>
      </c>
      <c r="O111" s="180">
        <v>-0.60382916053019053</v>
      </c>
      <c r="P111" s="180">
        <v>-3.543518896659362</v>
      </c>
    </row>
    <row r="112" spans="1:16" s="173" customFormat="1" x14ac:dyDescent="0.2">
      <c r="A112" s="173" t="s">
        <v>3820</v>
      </c>
      <c r="B112" s="173" t="s">
        <v>3728</v>
      </c>
      <c r="C112" s="182">
        <v>-5.5545454545454538</v>
      </c>
      <c r="D112" s="182">
        <v>2.4818181818181824</v>
      </c>
      <c r="E112" s="180">
        <v>-4.6090909090909085</v>
      </c>
      <c r="F112" s="180">
        <v>-1.1929824561403504</v>
      </c>
      <c r="G112" s="180">
        <v>-3.2467532467532467</v>
      </c>
      <c r="H112" s="180">
        <v>-2.7394209354120269</v>
      </c>
      <c r="I112" s="180">
        <v>-0.45028142589118175</v>
      </c>
      <c r="J112" s="180">
        <v>1.596886655263877</v>
      </c>
      <c r="K112" s="180">
        <v>2.295955908841067</v>
      </c>
      <c r="L112" s="180">
        <v>-3.2508436445444322</v>
      </c>
      <c r="M112" s="180">
        <v>0.80568720379146885</v>
      </c>
      <c r="N112" s="180">
        <v>1.3445378151260503</v>
      </c>
      <c r="O112" s="180">
        <v>-1.5758468335787905</v>
      </c>
      <c r="P112" s="180">
        <v>0.1085433580694954</v>
      </c>
    </row>
    <row r="113" spans="1:28" s="173" customFormat="1" x14ac:dyDescent="0.2">
      <c r="A113" s="173" t="s">
        <v>3791</v>
      </c>
      <c r="B113" s="173" t="s">
        <v>3699</v>
      </c>
      <c r="C113" s="182">
        <v>-5.7909090909090901</v>
      </c>
      <c r="D113" s="182">
        <v>0.59090909090909172</v>
      </c>
      <c r="E113" s="180">
        <v>0.11818181818181903</v>
      </c>
      <c r="F113" s="180">
        <v>0.35087719298245612</v>
      </c>
      <c r="G113" s="180">
        <v>-3.530106257378983</v>
      </c>
      <c r="H113" s="180">
        <v>-1.7149220489977732</v>
      </c>
      <c r="I113" s="180">
        <v>-4.4000000000000004</v>
      </c>
      <c r="J113" s="180">
        <v>1.4561241925812354</v>
      </c>
      <c r="K113" s="180">
        <v>0.9609865536219474</v>
      </c>
      <c r="L113" s="180">
        <v>-1.7547806524184479</v>
      </c>
      <c r="M113" s="180">
        <v>-1.8641390205371247</v>
      </c>
      <c r="N113" s="180">
        <v>1.3445378151260503</v>
      </c>
      <c r="O113" s="180">
        <v>-3.2400589101620016</v>
      </c>
      <c r="P113" s="180">
        <v>-1.4127663183735</v>
      </c>
    </row>
    <row r="114" spans="1:28" s="173" customFormat="1" x14ac:dyDescent="0.2">
      <c r="A114" s="173" t="s">
        <v>3810</v>
      </c>
      <c r="B114" s="173" t="s">
        <v>3718</v>
      </c>
      <c r="C114" s="182">
        <v>-6.0272727272727264</v>
      </c>
      <c r="D114" s="182">
        <v>3.1909090909090914</v>
      </c>
      <c r="E114" s="180">
        <v>4.372727272727273</v>
      </c>
      <c r="F114" s="180">
        <v>-0.8771929824561403</v>
      </c>
      <c r="G114" s="180">
        <v>-4.2621015348288065</v>
      </c>
      <c r="H114" s="180">
        <v>-2.6503340757238316</v>
      </c>
      <c r="I114" s="180">
        <v>-2.5140712945590997</v>
      </c>
      <c r="J114" s="180">
        <v>2.1716667346783978</v>
      </c>
      <c r="K114" s="180">
        <v>2.4972778966694706</v>
      </c>
      <c r="L114" s="180">
        <v>-1.3948256467941507</v>
      </c>
      <c r="M114" s="180">
        <v>1.0742496050552921</v>
      </c>
      <c r="N114" s="180">
        <v>1.3445378151260503</v>
      </c>
      <c r="O114" s="180">
        <v>-3.9</v>
      </c>
      <c r="P114" s="180">
        <v>-3.8678143172684387</v>
      </c>
    </row>
    <row r="115" spans="1:28" s="173" customFormat="1" x14ac:dyDescent="0.2">
      <c r="A115" s="173" t="s">
        <v>3797</v>
      </c>
      <c r="B115" s="173" t="s">
        <v>3705</v>
      </c>
      <c r="C115" s="182">
        <v>-6.2636363636363628</v>
      </c>
      <c r="D115" s="182">
        <v>2.7181818181818187</v>
      </c>
      <c r="E115" s="180">
        <v>1.0636363636363644</v>
      </c>
      <c r="F115" s="180">
        <v>-1.9298245614035088</v>
      </c>
      <c r="G115" s="180">
        <v>-5</v>
      </c>
      <c r="H115" s="180">
        <v>-3.0066815144766155</v>
      </c>
      <c r="I115" s="180">
        <v>-1.5009380863039401</v>
      </c>
      <c r="J115" s="180">
        <v>2.054364658982454</v>
      </c>
      <c r="K115" s="180">
        <v>1.6949706176145938</v>
      </c>
      <c r="L115" s="180">
        <v>-3.6782902137232849</v>
      </c>
      <c r="M115" s="180">
        <v>0.20537124802527656</v>
      </c>
      <c r="N115" s="180">
        <v>1.3445378151260503</v>
      </c>
      <c r="O115" s="180">
        <v>-4.4000000000000004</v>
      </c>
      <c r="P115" s="180">
        <v>-4.9629775095400586</v>
      </c>
    </row>
    <row r="116" spans="1:28" s="173" customFormat="1" x14ac:dyDescent="0.2">
      <c r="A116" s="173" t="s">
        <v>3818</v>
      </c>
      <c r="B116" s="173" t="s">
        <v>3726</v>
      </c>
      <c r="C116" s="182">
        <v>-6.5</v>
      </c>
      <c r="D116" s="182">
        <v>4.8454545454545457</v>
      </c>
      <c r="E116" s="180">
        <v>-5.5545454545454538</v>
      </c>
      <c r="F116" s="180">
        <v>-3.5438596491228074</v>
      </c>
      <c r="G116" s="180">
        <v>-3.4120425029515924</v>
      </c>
      <c r="H116" s="180">
        <v>-2.7394209354120269</v>
      </c>
      <c r="I116" s="180">
        <v>-1.5009380863039401</v>
      </c>
      <c r="J116" s="180">
        <v>3.8893039348302461</v>
      </c>
      <c r="K116" s="180">
        <v>3.8026251161272717</v>
      </c>
      <c r="L116" s="180">
        <v>-3.160854893138358</v>
      </c>
      <c r="M116" s="180">
        <v>-1.4060031595576623</v>
      </c>
      <c r="N116" s="180">
        <v>-1.0924369747899159</v>
      </c>
      <c r="O116" s="180">
        <v>-2.9160530191458021</v>
      </c>
      <c r="P116" s="180">
        <v>-0.3939251449944991</v>
      </c>
    </row>
    <row r="120" spans="1:28" s="173" customFormat="1" x14ac:dyDescent="0.2">
      <c r="O120" s="173">
        <v>0.23636363636363636</v>
      </c>
    </row>
    <row r="121" spans="1:28" s="173" customFormat="1" x14ac:dyDescent="0.2"/>
    <row r="122" spans="1:28" s="173" customFormat="1" x14ac:dyDescent="0.2">
      <c r="A122" s="173" t="s">
        <v>3779</v>
      </c>
      <c r="B122" s="173" t="s">
        <v>3748</v>
      </c>
      <c r="C122" s="173" t="s">
        <v>3848</v>
      </c>
      <c r="D122" s="173" t="s">
        <v>3851</v>
      </c>
      <c r="E122" s="173" t="s">
        <v>3854</v>
      </c>
      <c r="F122" s="173" t="s">
        <v>3857</v>
      </c>
      <c r="G122" s="173" t="s">
        <v>3860</v>
      </c>
      <c r="H122" s="173" t="s">
        <v>3908</v>
      </c>
      <c r="I122" s="173" t="s">
        <v>3909</v>
      </c>
      <c r="J122" s="173" t="s">
        <v>3910</v>
      </c>
      <c r="K122" s="173" t="s">
        <v>3911</v>
      </c>
      <c r="L122" s="173" t="s">
        <v>3912</v>
      </c>
      <c r="M122" s="173" t="s">
        <v>3917</v>
      </c>
      <c r="N122" s="173" t="s">
        <v>3918</v>
      </c>
      <c r="O122" s="173" t="s">
        <v>3863</v>
      </c>
      <c r="P122" s="173" t="s">
        <v>3866</v>
      </c>
      <c r="Q122" s="173" t="s">
        <v>3914</v>
      </c>
      <c r="R122" s="173" t="s">
        <v>3915</v>
      </c>
      <c r="S122" s="173" t="s">
        <v>3916</v>
      </c>
      <c r="T122" s="173" t="s">
        <v>3919</v>
      </c>
      <c r="U122" s="173" t="s">
        <v>3869</v>
      </c>
      <c r="V122" s="173" t="s">
        <v>3878</v>
      </c>
      <c r="W122" s="173" t="s">
        <v>3881</v>
      </c>
      <c r="X122" s="173" t="s">
        <v>3922</v>
      </c>
      <c r="Y122" s="173" t="s">
        <v>3923</v>
      </c>
      <c r="Z122" s="173" t="s">
        <v>3924</v>
      </c>
      <c r="AA122" s="173" t="s">
        <v>3925</v>
      </c>
      <c r="AB122" s="173" t="s">
        <v>3926</v>
      </c>
    </row>
    <row r="123" spans="1:28" s="173" customFormat="1" x14ac:dyDescent="0.2">
      <c r="A123" s="173" t="s">
        <v>3792</v>
      </c>
      <c r="B123" s="173" t="s">
        <v>3700</v>
      </c>
      <c r="C123" s="173">
        <v>42.1</v>
      </c>
      <c r="D123" s="173">
        <v>34.799999999999997</v>
      </c>
      <c r="E123" s="173">
        <v>26.1</v>
      </c>
      <c r="F123" s="173">
        <v>82.8</v>
      </c>
      <c r="G123" s="173">
        <v>53.3</v>
      </c>
      <c r="H123" s="173">
        <v>51</v>
      </c>
      <c r="I123" s="173">
        <v>9</v>
      </c>
      <c r="J123" s="173">
        <v>6</v>
      </c>
      <c r="K123" s="173">
        <v>31</v>
      </c>
      <c r="L123" s="173">
        <v>56</v>
      </c>
      <c r="M123" s="173">
        <v>153</v>
      </c>
      <c r="N123" s="182">
        <v>-0.59090909090909005</v>
      </c>
      <c r="O123" s="183">
        <v>2.24561404</v>
      </c>
      <c r="P123" s="180">
        <v>14.25</v>
      </c>
      <c r="Q123" s="173">
        <v>2</v>
      </c>
      <c r="R123" s="173">
        <v>2</v>
      </c>
      <c r="S123" s="173">
        <v>4</v>
      </c>
      <c r="T123" s="182">
        <v>6.5</v>
      </c>
      <c r="U123" s="173">
        <v>50</v>
      </c>
      <c r="V123" s="173">
        <v>30.4</v>
      </c>
      <c r="W123" s="173">
        <v>0</v>
      </c>
      <c r="X123" s="173">
        <v>14</v>
      </c>
      <c r="Y123" s="173">
        <v>56</v>
      </c>
      <c r="Z123" s="173">
        <v>3</v>
      </c>
      <c r="AA123" s="173">
        <v>73</v>
      </c>
      <c r="AB123" s="180">
        <v>1.3000000000000007</v>
      </c>
    </row>
    <row r="124" spans="1:28" s="173" customFormat="1" x14ac:dyDescent="0.2">
      <c r="A124" s="173" t="s">
        <v>3809</v>
      </c>
      <c r="B124" s="173" t="s">
        <v>3717</v>
      </c>
      <c r="C124" s="173">
        <v>52.9</v>
      </c>
      <c r="D124" s="173">
        <v>80.900000000000006</v>
      </c>
      <c r="E124" s="173">
        <v>4.5</v>
      </c>
      <c r="F124" s="173">
        <v>68.5</v>
      </c>
      <c r="G124" s="173">
        <v>13.8</v>
      </c>
      <c r="H124" s="173">
        <v>11</v>
      </c>
      <c r="I124" s="173">
        <v>52</v>
      </c>
      <c r="J124" s="173">
        <v>46</v>
      </c>
      <c r="K124" s="173">
        <v>52</v>
      </c>
      <c r="L124" s="173">
        <v>16</v>
      </c>
      <c r="M124" s="173">
        <v>177</v>
      </c>
      <c r="N124" s="182">
        <v>-2.9545454545454537</v>
      </c>
      <c r="O124" s="183">
        <v>1.984</v>
      </c>
      <c r="P124" s="180">
        <v>15.625</v>
      </c>
      <c r="Q124" s="173">
        <v>3</v>
      </c>
      <c r="R124" s="173">
        <v>4</v>
      </c>
      <c r="S124" s="173">
        <v>7</v>
      </c>
      <c r="T124" s="182">
        <v>6.2636363636363637</v>
      </c>
      <c r="U124" s="173">
        <v>27.3</v>
      </c>
      <c r="V124" s="173">
        <v>82.4</v>
      </c>
      <c r="W124" s="173">
        <v>0</v>
      </c>
      <c r="X124" s="173">
        <v>38</v>
      </c>
      <c r="Y124" s="173">
        <v>5</v>
      </c>
      <c r="Z124" s="173">
        <v>14</v>
      </c>
      <c r="AA124" s="173">
        <v>57</v>
      </c>
      <c r="AB124" s="180">
        <v>3.9000000000000004</v>
      </c>
    </row>
    <row r="125" spans="1:28" s="173" customFormat="1" x14ac:dyDescent="0.2">
      <c r="A125" s="173" t="s">
        <v>3796</v>
      </c>
      <c r="B125" s="173" t="s">
        <v>3704</v>
      </c>
      <c r="C125" s="173">
        <v>50.3</v>
      </c>
      <c r="D125" s="173">
        <v>73.5</v>
      </c>
      <c r="E125" s="173">
        <v>4.4000000000000004</v>
      </c>
      <c r="F125" s="173">
        <v>67.3</v>
      </c>
      <c r="G125" s="173">
        <v>21.9</v>
      </c>
      <c r="H125" s="173">
        <v>20</v>
      </c>
      <c r="I125" s="173">
        <v>43</v>
      </c>
      <c r="J125" s="173">
        <v>47</v>
      </c>
      <c r="K125" s="173">
        <v>54</v>
      </c>
      <c r="L125" s="173">
        <v>35</v>
      </c>
      <c r="M125" s="173">
        <v>199</v>
      </c>
      <c r="N125" s="182">
        <v>-4.8454545454545448</v>
      </c>
      <c r="O125" s="183">
        <v>1.87278107</v>
      </c>
      <c r="P125" s="180">
        <v>14.0833333</v>
      </c>
      <c r="Q125" s="173">
        <v>7</v>
      </c>
      <c r="R125" s="173">
        <v>1</v>
      </c>
      <c r="S125" s="173">
        <v>8</v>
      </c>
      <c r="T125" s="182">
        <v>6.0272727272727273</v>
      </c>
      <c r="U125" s="173">
        <v>20</v>
      </c>
      <c r="V125" s="173">
        <v>70.5</v>
      </c>
      <c r="W125" s="173">
        <v>2.5</v>
      </c>
      <c r="X125" s="173">
        <v>44</v>
      </c>
      <c r="Y125" s="173">
        <v>31</v>
      </c>
      <c r="Z125" s="173">
        <v>42</v>
      </c>
      <c r="AA125" s="173">
        <v>117</v>
      </c>
      <c r="AB125" s="180">
        <v>-4.3727272727272721</v>
      </c>
    </row>
    <row r="126" spans="1:28" s="173" customFormat="1" x14ac:dyDescent="0.2">
      <c r="A126" s="173" t="s">
        <v>3824</v>
      </c>
      <c r="B126" s="173" t="s">
        <v>3741</v>
      </c>
      <c r="C126" s="173">
        <v>57.6</v>
      </c>
      <c r="D126" s="173">
        <v>60.8</v>
      </c>
      <c r="E126" s="173">
        <v>5.9</v>
      </c>
      <c r="F126" s="173">
        <v>81.3</v>
      </c>
      <c r="G126" s="173">
        <v>22.2</v>
      </c>
      <c r="H126" s="173">
        <v>3</v>
      </c>
      <c r="I126" s="173">
        <v>34</v>
      </c>
      <c r="J126" s="173">
        <v>44</v>
      </c>
      <c r="K126" s="173">
        <v>36</v>
      </c>
      <c r="L126" s="173">
        <v>37</v>
      </c>
      <c r="M126" s="173">
        <v>154</v>
      </c>
      <c r="N126" s="182">
        <v>-0.82727272727272638</v>
      </c>
      <c r="O126" s="183">
        <v>1.8898305099999999</v>
      </c>
      <c r="P126" s="180">
        <v>14.75</v>
      </c>
      <c r="Q126" s="173">
        <v>5</v>
      </c>
      <c r="R126" s="173">
        <v>3</v>
      </c>
      <c r="S126" s="173">
        <v>8</v>
      </c>
      <c r="T126" s="182">
        <v>5.790909090909091</v>
      </c>
      <c r="U126" s="173">
        <v>20</v>
      </c>
      <c r="V126" s="173">
        <v>58.3</v>
      </c>
      <c r="W126" s="173">
        <v>0</v>
      </c>
      <c r="X126" s="173">
        <v>45</v>
      </c>
      <c r="Y126" s="173">
        <v>44</v>
      </c>
      <c r="Z126" s="173">
        <v>18</v>
      </c>
      <c r="AA126" s="173">
        <v>107</v>
      </c>
      <c r="AB126" s="180">
        <v>-2.0090909090909084</v>
      </c>
    </row>
    <row r="127" spans="1:28" s="173" customFormat="1" x14ac:dyDescent="0.2">
      <c r="A127" s="173" t="s">
        <v>3815</v>
      </c>
      <c r="B127" s="173" t="s">
        <v>3723</v>
      </c>
      <c r="C127" s="173">
        <v>51</v>
      </c>
      <c r="D127" s="173">
        <v>71.900000000000006</v>
      </c>
      <c r="E127" s="173">
        <v>12.5</v>
      </c>
      <c r="F127" s="173">
        <v>74.2</v>
      </c>
      <c r="G127" s="173">
        <v>0</v>
      </c>
      <c r="H127" s="173">
        <v>18</v>
      </c>
      <c r="I127" s="173">
        <v>42</v>
      </c>
      <c r="J127" s="173">
        <v>24</v>
      </c>
      <c r="K127" s="173">
        <v>44</v>
      </c>
      <c r="L127" s="173">
        <v>1</v>
      </c>
      <c r="M127" s="173">
        <v>129</v>
      </c>
      <c r="N127" s="182">
        <v>0.82727272727272805</v>
      </c>
      <c r="O127" s="183">
        <v>2.2745098000000001</v>
      </c>
      <c r="P127" s="180">
        <v>17</v>
      </c>
      <c r="Q127" s="173">
        <v>1</v>
      </c>
      <c r="R127" s="173">
        <v>7</v>
      </c>
      <c r="S127" s="173">
        <v>8</v>
      </c>
      <c r="T127" s="182">
        <v>5.5545454545454547</v>
      </c>
      <c r="U127" s="173">
        <v>12.5</v>
      </c>
      <c r="V127" s="173">
        <v>41.2</v>
      </c>
      <c r="W127" s="173">
        <v>0</v>
      </c>
      <c r="X127" s="173">
        <v>54</v>
      </c>
      <c r="Y127" s="173">
        <v>53</v>
      </c>
      <c r="Z127" s="173">
        <v>24</v>
      </c>
      <c r="AA127" s="173">
        <v>131</v>
      </c>
      <c r="AB127" s="180">
        <v>-5.7909090909090901</v>
      </c>
    </row>
    <row r="128" spans="1:28" s="173" customFormat="1" x14ac:dyDescent="0.2">
      <c r="A128" s="173" t="s">
        <v>3814</v>
      </c>
      <c r="B128" s="173" t="s">
        <v>3722</v>
      </c>
      <c r="C128" s="173">
        <v>32.299999999999997</v>
      </c>
      <c r="D128" s="173">
        <v>40</v>
      </c>
      <c r="E128" s="173">
        <v>22.2</v>
      </c>
      <c r="F128" s="173">
        <v>83.3</v>
      </c>
      <c r="G128" s="173">
        <v>20</v>
      </c>
      <c r="H128" s="173">
        <v>56</v>
      </c>
      <c r="I128" s="173">
        <v>12</v>
      </c>
      <c r="J128" s="173">
        <v>7</v>
      </c>
      <c r="K128" s="173">
        <v>29</v>
      </c>
      <c r="L128" s="173">
        <v>31</v>
      </c>
      <c r="M128" s="173">
        <v>135</v>
      </c>
      <c r="N128" s="182">
        <v>0.11818181818181903</v>
      </c>
      <c r="O128" s="183">
        <v>1.92307692</v>
      </c>
      <c r="P128" s="180">
        <v>16.25</v>
      </c>
      <c r="Q128" s="173">
        <v>4</v>
      </c>
      <c r="R128" s="173">
        <v>6</v>
      </c>
      <c r="S128" s="173">
        <v>10</v>
      </c>
      <c r="T128" s="182">
        <v>5.3181818181818183</v>
      </c>
      <c r="U128" s="173">
        <v>26.9</v>
      </c>
      <c r="V128" s="173">
        <v>75</v>
      </c>
      <c r="W128" s="173">
        <v>0</v>
      </c>
      <c r="X128" s="173">
        <v>39</v>
      </c>
      <c r="Y128" s="173">
        <v>19</v>
      </c>
      <c r="Z128" s="173">
        <v>15</v>
      </c>
      <c r="AA128" s="173">
        <v>73</v>
      </c>
      <c r="AB128" s="180">
        <v>1.536363636363637</v>
      </c>
    </row>
    <row r="129" spans="1:28" s="173" customFormat="1" x14ac:dyDescent="0.2">
      <c r="A129" s="173" t="s">
        <v>3811</v>
      </c>
      <c r="B129" s="173" t="s">
        <v>3719</v>
      </c>
      <c r="C129" s="173">
        <v>51.3</v>
      </c>
      <c r="D129" s="173">
        <v>33.700000000000003</v>
      </c>
      <c r="E129" s="173">
        <v>14.1</v>
      </c>
      <c r="F129" s="173">
        <v>87.2</v>
      </c>
      <c r="G129" s="173">
        <v>38.9</v>
      </c>
      <c r="H129" s="173">
        <v>17</v>
      </c>
      <c r="I129" s="173">
        <v>8</v>
      </c>
      <c r="J129" s="173">
        <v>19</v>
      </c>
      <c r="K129" s="173">
        <v>21</v>
      </c>
      <c r="L129" s="173">
        <v>52</v>
      </c>
      <c r="M129" s="173">
        <v>117</v>
      </c>
      <c r="N129" s="182">
        <v>2.0090909090909097</v>
      </c>
      <c r="O129" s="183">
        <v>1.8893805299999999</v>
      </c>
      <c r="P129" s="180">
        <v>16.142857100000001</v>
      </c>
      <c r="Q129" s="173">
        <v>6</v>
      </c>
      <c r="R129" s="173">
        <v>5</v>
      </c>
      <c r="S129" s="173">
        <v>11</v>
      </c>
      <c r="T129" s="182">
        <v>5.081818181818182</v>
      </c>
      <c r="U129" s="173">
        <v>35.1</v>
      </c>
      <c r="V129" s="173">
        <v>53.1</v>
      </c>
      <c r="W129" s="173">
        <v>8.1</v>
      </c>
      <c r="X129" s="173">
        <v>33</v>
      </c>
      <c r="Y129" s="173">
        <v>48</v>
      </c>
      <c r="Z129" s="173">
        <v>55</v>
      </c>
      <c r="AA129" s="173">
        <v>136</v>
      </c>
      <c r="AB129" s="180">
        <v>-6.0272727272727264</v>
      </c>
    </row>
    <row r="130" spans="1:28" s="173" customFormat="1" x14ac:dyDescent="0.2">
      <c r="A130" s="173" t="s">
        <v>3818</v>
      </c>
      <c r="B130" s="173" t="s">
        <v>3726</v>
      </c>
      <c r="C130" s="173">
        <v>38.4</v>
      </c>
      <c r="D130" s="173">
        <v>76.099999999999994</v>
      </c>
      <c r="E130" s="173">
        <v>3.8</v>
      </c>
      <c r="F130" s="173">
        <v>63.6</v>
      </c>
      <c r="G130" s="173">
        <v>25</v>
      </c>
      <c r="H130" s="173">
        <v>55</v>
      </c>
      <c r="I130" s="173">
        <v>49</v>
      </c>
      <c r="J130" s="173">
        <v>51</v>
      </c>
      <c r="K130" s="173">
        <v>56</v>
      </c>
      <c r="L130" s="173">
        <v>44</v>
      </c>
      <c r="M130" s="173">
        <v>255</v>
      </c>
      <c r="N130" s="182">
        <v>-6.5</v>
      </c>
      <c r="O130" s="183">
        <v>1.8041666700000001</v>
      </c>
      <c r="P130" s="180">
        <v>17.142857100000001</v>
      </c>
      <c r="Q130" s="173">
        <v>8</v>
      </c>
      <c r="R130" s="173">
        <v>8</v>
      </c>
      <c r="S130" s="173">
        <v>16</v>
      </c>
      <c r="T130" s="182">
        <v>4.8454545454545457</v>
      </c>
      <c r="U130" s="173">
        <v>20</v>
      </c>
      <c r="V130" s="173">
        <v>64.900000000000006</v>
      </c>
      <c r="W130" s="173">
        <v>2.9</v>
      </c>
      <c r="X130" s="173">
        <v>46</v>
      </c>
      <c r="Y130" s="173">
        <v>38</v>
      </c>
      <c r="Z130" s="173">
        <v>46</v>
      </c>
      <c r="AA130" s="173">
        <v>130</v>
      </c>
      <c r="AB130" s="180">
        <v>-5.5545454545454538</v>
      </c>
    </row>
    <row r="131" spans="1:28" s="173" customFormat="1" x14ac:dyDescent="0.2">
      <c r="A131" s="173" t="s">
        <v>3830</v>
      </c>
      <c r="B131" s="173" t="s">
        <v>3737</v>
      </c>
      <c r="C131" s="173">
        <v>47.5</v>
      </c>
      <c r="D131" s="173">
        <v>49.5</v>
      </c>
      <c r="E131" s="173">
        <v>14.1</v>
      </c>
      <c r="F131" s="173">
        <v>89.5</v>
      </c>
      <c r="G131" s="173">
        <v>14.8</v>
      </c>
      <c r="H131" s="173">
        <v>37</v>
      </c>
      <c r="I131" s="173">
        <v>17</v>
      </c>
      <c r="J131" s="173">
        <v>20</v>
      </c>
      <c r="K131" s="173">
        <v>18</v>
      </c>
      <c r="L131" s="173">
        <v>18</v>
      </c>
      <c r="M131" s="173">
        <v>110</v>
      </c>
      <c r="N131" s="182">
        <v>2.4818181818181824</v>
      </c>
      <c r="O131" s="183">
        <v>1.7596153800000001</v>
      </c>
      <c r="P131" s="180">
        <v>17.3333333</v>
      </c>
      <c r="Q131" s="173">
        <v>9</v>
      </c>
      <c r="R131" s="173">
        <v>9</v>
      </c>
      <c r="S131" s="173">
        <v>18</v>
      </c>
      <c r="T131" s="182">
        <v>4.6090909090909093</v>
      </c>
      <c r="U131" s="173">
        <v>46.7</v>
      </c>
      <c r="V131" s="173">
        <v>89.3</v>
      </c>
      <c r="W131" s="173">
        <v>0</v>
      </c>
      <c r="X131" s="173">
        <v>20</v>
      </c>
      <c r="Y131" s="173">
        <v>2</v>
      </c>
      <c r="Z131" s="173">
        <v>6</v>
      </c>
      <c r="AA131" s="173">
        <v>28</v>
      </c>
      <c r="AB131" s="180">
        <v>6.0272727272727273</v>
      </c>
    </row>
    <row r="132" spans="1:28" s="173" customFormat="1" x14ac:dyDescent="0.2">
      <c r="A132" s="173" t="s">
        <v>3819</v>
      </c>
      <c r="B132" s="173" t="s">
        <v>3727</v>
      </c>
      <c r="C132" s="173">
        <v>54.6</v>
      </c>
      <c r="D132" s="173">
        <v>73.7</v>
      </c>
      <c r="E132" s="173">
        <v>10.9</v>
      </c>
      <c r="F132" s="173">
        <v>82.7</v>
      </c>
      <c r="G132" s="173">
        <v>7.9</v>
      </c>
      <c r="H132" s="173">
        <v>8</v>
      </c>
      <c r="I132" s="173">
        <v>44</v>
      </c>
      <c r="J132" s="173">
        <v>30</v>
      </c>
      <c r="K132" s="173">
        <v>32</v>
      </c>
      <c r="L132" s="173">
        <v>7</v>
      </c>
      <c r="M132" s="173">
        <v>121</v>
      </c>
      <c r="N132" s="182">
        <v>1.536363636363637</v>
      </c>
      <c r="O132" s="183">
        <v>1.6842105300000001</v>
      </c>
      <c r="P132" s="180">
        <v>19</v>
      </c>
      <c r="Q132" s="173">
        <v>11</v>
      </c>
      <c r="R132" s="173">
        <v>11</v>
      </c>
      <c r="S132" s="173">
        <v>22</v>
      </c>
      <c r="T132" s="182">
        <v>4.372727272727273</v>
      </c>
      <c r="U132" s="173">
        <v>34.799999999999997</v>
      </c>
      <c r="V132" s="173">
        <v>73.3</v>
      </c>
      <c r="W132" s="173">
        <v>0</v>
      </c>
      <c r="X132" s="173">
        <v>34</v>
      </c>
      <c r="Y132" s="173">
        <v>27</v>
      </c>
      <c r="Z132" s="173">
        <v>11</v>
      </c>
      <c r="AA132" s="173">
        <v>72</v>
      </c>
      <c r="AB132" s="180">
        <v>1.7727272727272734</v>
      </c>
    </row>
    <row r="133" spans="1:28" s="173" customFormat="1" x14ac:dyDescent="0.2">
      <c r="A133" s="173" t="s">
        <v>3807</v>
      </c>
      <c r="B133" s="173" t="s">
        <v>3715</v>
      </c>
      <c r="C133" s="173">
        <v>51.6</v>
      </c>
      <c r="D133" s="173">
        <v>75</v>
      </c>
      <c r="E133" s="173">
        <v>13.2</v>
      </c>
      <c r="F133" s="173">
        <v>71.3</v>
      </c>
      <c r="G133" s="173">
        <v>50</v>
      </c>
      <c r="H133" s="173">
        <v>16</v>
      </c>
      <c r="I133" s="173">
        <v>48</v>
      </c>
      <c r="J133" s="173">
        <v>22</v>
      </c>
      <c r="K133" s="173">
        <v>48</v>
      </c>
      <c r="L133" s="173">
        <v>55</v>
      </c>
      <c r="M133" s="173">
        <v>189</v>
      </c>
      <c r="N133" s="182">
        <v>-3.899999999999999</v>
      </c>
      <c r="O133" s="183">
        <v>1.65234375</v>
      </c>
      <c r="P133" s="180">
        <v>18.285714299999999</v>
      </c>
      <c r="Q133" s="173">
        <v>14</v>
      </c>
      <c r="R133" s="173">
        <v>10</v>
      </c>
      <c r="S133" s="173">
        <v>24</v>
      </c>
      <c r="T133" s="182">
        <v>4.1363636363636367</v>
      </c>
      <c r="U133" s="173">
        <v>16.7</v>
      </c>
      <c r="V133" s="173">
        <v>60</v>
      </c>
      <c r="W133" s="173">
        <v>11.9</v>
      </c>
      <c r="X133" s="173">
        <v>50</v>
      </c>
      <c r="Y133" s="173">
        <v>43</v>
      </c>
      <c r="Z133" s="173">
        <v>56</v>
      </c>
      <c r="AA133" s="173">
        <v>149</v>
      </c>
      <c r="AB133" s="180">
        <v>-6.2636363636363628</v>
      </c>
    </row>
    <row r="134" spans="1:28" s="173" customFormat="1" x14ac:dyDescent="0.2">
      <c r="A134" s="173" t="s">
        <v>3801</v>
      </c>
      <c r="B134" s="173" t="s">
        <v>3709</v>
      </c>
      <c r="C134" s="173">
        <v>49.5</v>
      </c>
      <c r="D134" s="173">
        <v>86.6</v>
      </c>
      <c r="E134" s="173">
        <v>3.1</v>
      </c>
      <c r="F134" s="173">
        <v>69.599999999999994</v>
      </c>
      <c r="G134" s="173">
        <v>17.399999999999999</v>
      </c>
      <c r="H134" s="173">
        <v>25</v>
      </c>
      <c r="I134" s="173">
        <v>55</v>
      </c>
      <c r="J134" s="173">
        <v>53</v>
      </c>
      <c r="K134" s="173">
        <v>51</v>
      </c>
      <c r="L134" s="173">
        <v>24</v>
      </c>
      <c r="M134" s="173">
        <v>208</v>
      </c>
      <c r="N134" s="182">
        <v>-5.0818181818181811</v>
      </c>
      <c r="O134" s="183">
        <v>1.6770833300000001</v>
      </c>
      <c r="P134" s="180">
        <v>19.2</v>
      </c>
      <c r="Q134" s="173">
        <v>12</v>
      </c>
      <c r="R134" s="173">
        <v>13</v>
      </c>
      <c r="S134" s="173">
        <v>25</v>
      </c>
      <c r="T134" s="182">
        <v>3.9000000000000004</v>
      </c>
      <c r="U134" s="173">
        <v>19.2</v>
      </c>
      <c r="V134" s="173">
        <v>73.8</v>
      </c>
      <c r="W134" s="173">
        <v>0</v>
      </c>
      <c r="X134" s="173">
        <v>47</v>
      </c>
      <c r="Y134" s="173">
        <v>24</v>
      </c>
      <c r="Z134" s="173">
        <v>19</v>
      </c>
      <c r="AA134" s="173">
        <v>90</v>
      </c>
      <c r="AB134" s="180">
        <v>-0.35454545454545372</v>
      </c>
    </row>
    <row r="135" spans="1:28" s="173" customFormat="1" x14ac:dyDescent="0.2">
      <c r="A135" s="173" t="s">
        <v>3813</v>
      </c>
      <c r="B135" s="173" t="s">
        <v>3721</v>
      </c>
      <c r="C135" s="173">
        <v>41.1</v>
      </c>
      <c r="D135" s="173">
        <v>68.099999999999994</v>
      </c>
      <c r="E135" s="173">
        <v>13.2</v>
      </c>
      <c r="F135" s="173">
        <v>81.3</v>
      </c>
      <c r="G135" s="173">
        <v>30</v>
      </c>
      <c r="H135" s="173">
        <v>52</v>
      </c>
      <c r="I135" s="173">
        <v>39</v>
      </c>
      <c r="J135" s="173">
        <v>21</v>
      </c>
      <c r="K135" s="173">
        <v>35</v>
      </c>
      <c r="L135" s="173">
        <v>49</v>
      </c>
      <c r="M135" s="173">
        <v>196</v>
      </c>
      <c r="N135" s="182">
        <v>-4.3727272727272721</v>
      </c>
      <c r="O135" s="183">
        <v>1.6473684200000001</v>
      </c>
      <c r="P135" s="180">
        <v>19</v>
      </c>
      <c r="Q135" s="173">
        <v>16</v>
      </c>
      <c r="R135" s="173">
        <v>12</v>
      </c>
      <c r="S135" s="173">
        <v>28</v>
      </c>
      <c r="T135" s="182">
        <v>3.663636363636364</v>
      </c>
      <c r="U135" s="173">
        <v>42.3</v>
      </c>
      <c r="V135" s="173">
        <v>49.2</v>
      </c>
      <c r="W135" s="173">
        <v>3.8</v>
      </c>
      <c r="X135" s="173">
        <v>24</v>
      </c>
      <c r="Y135" s="173">
        <v>51</v>
      </c>
      <c r="Z135" s="173">
        <v>47</v>
      </c>
      <c r="AA135" s="173">
        <v>122</v>
      </c>
      <c r="AB135" s="180">
        <v>-4.8454545454545448</v>
      </c>
    </row>
    <row r="136" spans="1:28" s="173" customFormat="1" x14ac:dyDescent="0.2">
      <c r="A136" s="173" t="s">
        <v>3800</v>
      </c>
      <c r="B136" s="173" t="s">
        <v>3708</v>
      </c>
      <c r="C136" s="173">
        <v>60.8</v>
      </c>
      <c r="D136" s="173">
        <v>85.6</v>
      </c>
      <c r="E136" s="173">
        <v>5.9</v>
      </c>
      <c r="F136" s="173">
        <v>66.8</v>
      </c>
      <c r="G136" s="173">
        <v>24.1</v>
      </c>
      <c r="H136" s="173">
        <v>1</v>
      </c>
      <c r="I136" s="173">
        <v>54</v>
      </c>
      <c r="J136" s="173">
        <v>45</v>
      </c>
      <c r="K136" s="173">
        <v>55</v>
      </c>
      <c r="L136" s="173">
        <v>42</v>
      </c>
      <c r="M136" s="173">
        <v>197</v>
      </c>
      <c r="N136" s="182">
        <v>-4.6090909090909085</v>
      </c>
      <c r="O136" s="183">
        <v>1.75</v>
      </c>
      <c r="P136" s="180">
        <v>20</v>
      </c>
      <c r="Q136" s="173">
        <v>10</v>
      </c>
      <c r="R136" s="173">
        <v>18</v>
      </c>
      <c r="S136" s="173">
        <v>28</v>
      </c>
      <c r="T136" s="182">
        <v>3.4272727272727277</v>
      </c>
      <c r="U136" s="173">
        <v>10.8</v>
      </c>
      <c r="V136" s="173">
        <v>85.7</v>
      </c>
      <c r="W136" s="173">
        <v>5.4</v>
      </c>
      <c r="X136" s="173">
        <v>55</v>
      </c>
      <c r="Y136" s="173">
        <v>3</v>
      </c>
      <c r="Z136" s="173">
        <v>52</v>
      </c>
      <c r="AA136" s="173">
        <v>110</v>
      </c>
      <c r="AB136" s="180">
        <v>-2.9545454545454537</v>
      </c>
    </row>
    <row r="137" spans="1:28" s="173" customFormat="1" x14ac:dyDescent="0.2">
      <c r="A137" s="173" t="s">
        <v>3810</v>
      </c>
      <c r="B137" s="173" t="s">
        <v>3718</v>
      </c>
      <c r="C137" s="173">
        <v>46</v>
      </c>
      <c r="D137" s="173">
        <v>83.3</v>
      </c>
      <c r="E137" s="173">
        <v>4.2</v>
      </c>
      <c r="F137" s="173">
        <v>70.5</v>
      </c>
      <c r="G137" s="173">
        <v>30.4</v>
      </c>
      <c r="H137" s="173">
        <v>42</v>
      </c>
      <c r="I137" s="173">
        <v>53</v>
      </c>
      <c r="J137" s="173">
        <v>48</v>
      </c>
      <c r="K137" s="173">
        <v>50</v>
      </c>
      <c r="L137" s="173">
        <v>51</v>
      </c>
      <c r="M137" s="173">
        <v>244</v>
      </c>
      <c r="N137" s="182">
        <v>-6.0272727272727264</v>
      </c>
      <c r="O137" s="183">
        <v>1.65106383</v>
      </c>
      <c r="P137" s="180">
        <v>19.5833333</v>
      </c>
      <c r="Q137" s="173">
        <v>15</v>
      </c>
      <c r="R137" s="173">
        <v>14</v>
      </c>
      <c r="S137" s="173">
        <v>29</v>
      </c>
      <c r="T137" s="182">
        <v>3.1909090909090914</v>
      </c>
      <c r="U137" s="173">
        <v>35.700000000000003</v>
      </c>
      <c r="V137" s="173">
        <v>80</v>
      </c>
      <c r="W137" s="173">
        <v>0</v>
      </c>
      <c r="X137" s="173">
        <v>32</v>
      </c>
      <c r="Y137" s="173">
        <v>9</v>
      </c>
      <c r="Z137" s="173">
        <v>10</v>
      </c>
      <c r="AA137" s="173">
        <v>51</v>
      </c>
      <c r="AB137" s="180">
        <v>4.372727272727273</v>
      </c>
    </row>
    <row r="138" spans="1:28" s="173" customFormat="1" x14ac:dyDescent="0.2">
      <c r="A138" s="173" t="s">
        <v>3806</v>
      </c>
      <c r="B138" s="173" t="s">
        <v>3714</v>
      </c>
      <c r="C138" s="173">
        <v>47.7</v>
      </c>
      <c r="D138" s="173">
        <v>53.8</v>
      </c>
      <c r="E138" s="173">
        <v>11.8</v>
      </c>
      <c r="F138" s="173">
        <v>77.3</v>
      </c>
      <c r="G138" s="173">
        <v>23.6</v>
      </c>
      <c r="H138" s="173">
        <v>35</v>
      </c>
      <c r="I138" s="173">
        <v>24</v>
      </c>
      <c r="J138" s="173">
        <v>27</v>
      </c>
      <c r="K138" s="173">
        <v>39</v>
      </c>
      <c r="L138" s="173">
        <v>41</v>
      </c>
      <c r="M138" s="173">
        <v>166</v>
      </c>
      <c r="N138" s="182">
        <v>-1.7727272727272718</v>
      </c>
      <c r="O138" s="183">
        <v>1.66284404</v>
      </c>
      <c r="P138" s="180">
        <v>19.818181800000001</v>
      </c>
      <c r="Q138" s="173">
        <v>13</v>
      </c>
      <c r="R138" s="173">
        <v>16</v>
      </c>
      <c r="S138" s="173">
        <v>29</v>
      </c>
      <c r="T138" s="182">
        <v>2.954545454545455</v>
      </c>
      <c r="U138" s="173">
        <v>40</v>
      </c>
      <c r="V138" s="173">
        <v>57.8</v>
      </c>
      <c r="W138" s="173">
        <v>2</v>
      </c>
      <c r="X138" s="173">
        <v>26</v>
      </c>
      <c r="Y138" s="173">
        <v>45</v>
      </c>
      <c r="Z138" s="173">
        <v>36</v>
      </c>
      <c r="AA138" s="173">
        <v>107</v>
      </c>
      <c r="AB138" s="180">
        <v>-2.2454545454545447</v>
      </c>
    </row>
    <row r="139" spans="1:28" s="173" customFormat="1" x14ac:dyDescent="0.2">
      <c r="A139" s="173" t="s">
        <v>3797</v>
      </c>
      <c r="B139" s="173" t="s">
        <v>3705</v>
      </c>
      <c r="C139" s="173">
        <v>43</v>
      </c>
      <c r="D139" s="173">
        <v>93.4</v>
      </c>
      <c r="E139" s="173">
        <v>2.6</v>
      </c>
      <c r="F139" s="173">
        <v>73.099999999999994</v>
      </c>
      <c r="G139" s="173">
        <v>25</v>
      </c>
      <c r="H139" s="173">
        <v>50</v>
      </c>
      <c r="I139" s="173">
        <v>56</v>
      </c>
      <c r="J139" s="173">
        <v>54</v>
      </c>
      <c r="K139" s="173">
        <v>45</v>
      </c>
      <c r="L139" s="173">
        <v>43</v>
      </c>
      <c r="M139" s="173">
        <v>248</v>
      </c>
      <c r="N139" s="182">
        <v>-6.2636363636363628</v>
      </c>
      <c r="O139" s="183">
        <v>1.55696203</v>
      </c>
      <c r="P139" s="180">
        <v>19.75</v>
      </c>
      <c r="Q139" s="173">
        <v>22</v>
      </c>
      <c r="R139" s="173">
        <v>15</v>
      </c>
      <c r="S139" s="173">
        <v>37</v>
      </c>
      <c r="T139" s="182">
        <v>2.7181818181818187</v>
      </c>
      <c r="U139" s="173">
        <v>15.4</v>
      </c>
      <c r="V139" s="173">
        <v>89.5</v>
      </c>
      <c r="W139" s="173">
        <v>0</v>
      </c>
      <c r="X139" s="173">
        <v>53</v>
      </c>
      <c r="Y139" s="173">
        <v>1</v>
      </c>
      <c r="Z139" s="173">
        <v>23</v>
      </c>
      <c r="AA139" s="173">
        <v>77</v>
      </c>
      <c r="AB139" s="180">
        <v>1.0636363636363644</v>
      </c>
    </row>
    <row r="140" spans="1:28" s="173" customFormat="1" x14ac:dyDescent="0.2">
      <c r="A140" s="173" t="s">
        <v>3820</v>
      </c>
      <c r="B140" s="173" t="s">
        <v>3728</v>
      </c>
      <c r="C140" s="173">
        <v>45.1</v>
      </c>
      <c r="D140" s="173">
        <v>74.7</v>
      </c>
      <c r="E140" s="173">
        <v>3.8</v>
      </c>
      <c r="F140" s="173">
        <v>72</v>
      </c>
      <c r="G140" s="173">
        <v>19.399999999999999</v>
      </c>
      <c r="H140" s="173">
        <v>47</v>
      </c>
      <c r="I140" s="173">
        <v>47</v>
      </c>
      <c r="J140" s="173">
        <v>50</v>
      </c>
      <c r="K140" s="173">
        <v>46</v>
      </c>
      <c r="L140" s="173">
        <v>29</v>
      </c>
      <c r="M140" s="173">
        <v>219</v>
      </c>
      <c r="N140" s="182">
        <v>-5.5545454545454538</v>
      </c>
      <c r="O140" s="183">
        <v>1.6274509800000001</v>
      </c>
      <c r="P140" s="180">
        <v>20.399999999999999</v>
      </c>
      <c r="Q140" s="173">
        <v>17</v>
      </c>
      <c r="R140" s="173">
        <v>20</v>
      </c>
      <c r="S140" s="173">
        <v>37</v>
      </c>
      <c r="T140" s="182">
        <v>2.4818181818181824</v>
      </c>
      <c r="U140" s="173">
        <v>19.2</v>
      </c>
      <c r="V140" s="173">
        <v>52.6</v>
      </c>
      <c r="W140" s="173">
        <v>0</v>
      </c>
      <c r="X140" s="173">
        <v>48</v>
      </c>
      <c r="Y140" s="173">
        <v>49</v>
      </c>
      <c r="Z140" s="173">
        <v>20</v>
      </c>
      <c r="AA140" s="173">
        <v>117</v>
      </c>
      <c r="AB140" s="180">
        <v>-4.6090909090909085</v>
      </c>
    </row>
    <row r="141" spans="1:28" s="173" customFormat="1" x14ac:dyDescent="0.2">
      <c r="A141" s="173" t="s">
        <v>3790</v>
      </c>
      <c r="B141" s="173" t="s">
        <v>3698</v>
      </c>
      <c r="C141" s="173">
        <v>47.9</v>
      </c>
      <c r="D141" s="173">
        <v>58.4</v>
      </c>
      <c r="E141" s="173">
        <v>22</v>
      </c>
      <c r="F141" s="173">
        <v>93.6</v>
      </c>
      <c r="G141" s="173">
        <v>27.3</v>
      </c>
      <c r="H141" s="173">
        <v>34</v>
      </c>
      <c r="I141" s="173">
        <v>30</v>
      </c>
      <c r="J141" s="173">
        <v>8</v>
      </c>
      <c r="K141" s="173">
        <v>12</v>
      </c>
      <c r="L141" s="173">
        <v>48</v>
      </c>
      <c r="M141" s="173">
        <v>132</v>
      </c>
      <c r="N141" s="182">
        <v>0.59090909090909172</v>
      </c>
      <c r="O141" s="183">
        <v>1.5231092399999999</v>
      </c>
      <c r="P141" s="180">
        <v>19.8333333</v>
      </c>
      <c r="Q141" s="173">
        <v>24</v>
      </c>
      <c r="R141" s="173">
        <v>17</v>
      </c>
      <c r="S141" s="173">
        <v>41</v>
      </c>
      <c r="T141" s="182">
        <v>2.245454545454546</v>
      </c>
      <c r="U141" s="173">
        <v>22.1</v>
      </c>
      <c r="V141" s="173">
        <v>74.599999999999994</v>
      </c>
      <c r="W141" s="173">
        <v>5.2</v>
      </c>
      <c r="X141" s="173">
        <v>43</v>
      </c>
      <c r="Y141" s="173">
        <v>22</v>
      </c>
      <c r="Z141" s="173">
        <v>50</v>
      </c>
      <c r="AA141" s="173">
        <v>115</v>
      </c>
      <c r="AB141" s="180">
        <v>-4.1363636363636358</v>
      </c>
    </row>
    <row r="142" spans="1:28" s="173" customFormat="1" x14ac:dyDescent="0.2">
      <c r="A142" s="173" t="s">
        <v>3799</v>
      </c>
      <c r="B142" s="173" t="s">
        <v>3707</v>
      </c>
      <c r="C142" s="173">
        <v>50</v>
      </c>
      <c r="D142" s="173">
        <v>73.7</v>
      </c>
      <c r="E142" s="173">
        <v>3.9</v>
      </c>
      <c r="F142" s="173">
        <v>70.7</v>
      </c>
      <c r="G142" s="173">
        <v>26.3</v>
      </c>
      <c r="H142" s="173">
        <v>21</v>
      </c>
      <c r="I142" s="173">
        <v>45</v>
      </c>
      <c r="J142" s="173">
        <v>49</v>
      </c>
      <c r="K142" s="173">
        <v>49</v>
      </c>
      <c r="L142" s="173">
        <v>46</v>
      </c>
      <c r="M142" s="173">
        <v>210</v>
      </c>
      <c r="N142" s="182">
        <v>-5.3181818181818175</v>
      </c>
      <c r="O142" s="183">
        <v>1.61309524</v>
      </c>
      <c r="P142" s="180">
        <v>21</v>
      </c>
      <c r="Q142" s="173">
        <v>18</v>
      </c>
      <c r="R142" s="173">
        <v>25</v>
      </c>
      <c r="S142" s="173">
        <v>43</v>
      </c>
      <c r="T142" s="182">
        <v>2.0090909090909097</v>
      </c>
      <c r="U142" s="173">
        <v>5.9</v>
      </c>
      <c r="V142" s="173">
        <v>54.5</v>
      </c>
      <c r="W142" s="173">
        <v>5.9</v>
      </c>
      <c r="X142" s="173">
        <v>56</v>
      </c>
      <c r="Y142" s="173">
        <v>47</v>
      </c>
      <c r="Z142" s="173">
        <v>53</v>
      </c>
      <c r="AA142" s="173">
        <v>156</v>
      </c>
      <c r="AB142" s="180">
        <v>-6.4999999999999991</v>
      </c>
    </row>
    <row r="143" spans="1:28" s="173" customFormat="1" x14ac:dyDescent="0.2">
      <c r="A143" s="173" t="s">
        <v>3821</v>
      </c>
      <c r="B143" s="173" t="s">
        <v>3729</v>
      </c>
      <c r="C143" s="173">
        <v>55.3</v>
      </c>
      <c r="D143" s="173">
        <v>79.900000000000006</v>
      </c>
      <c r="E143" s="173">
        <v>2.2000000000000002</v>
      </c>
      <c r="F143" s="173">
        <v>72</v>
      </c>
      <c r="G143" s="173">
        <v>12.1</v>
      </c>
      <c r="H143" s="173">
        <v>6</v>
      </c>
      <c r="I143" s="173">
        <v>51</v>
      </c>
      <c r="J143" s="173">
        <v>55</v>
      </c>
      <c r="K143" s="173">
        <v>47</v>
      </c>
      <c r="L143" s="173">
        <v>13</v>
      </c>
      <c r="M143" s="173">
        <v>172</v>
      </c>
      <c r="N143" s="182">
        <v>-2.481818181818181</v>
      </c>
      <c r="O143" s="183">
        <v>1.5217391300000001</v>
      </c>
      <c r="P143" s="180">
        <v>20.125</v>
      </c>
      <c r="Q143" s="173">
        <v>25</v>
      </c>
      <c r="R143" s="173">
        <v>19</v>
      </c>
      <c r="S143" s="173">
        <v>44</v>
      </c>
      <c r="T143" s="182">
        <v>1.7727272727272734</v>
      </c>
      <c r="U143" s="173">
        <v>36.5</v>
      </c>
      <c r="V143" s="173">
        <v>79.2</v>
      </c>
      <c r="W143" s="173">
        <v>1.6</v>
      </c>
      <c r="X143" s="173">
        <v>31</v>
      </c>
      <c r="Y143" s="173">
        <v>12</v>
      </c>
      <c r="Z143" s="173">
        <v>34</v>
      </c>
      <c r="AA143" s="173">
        <v>77</v>
      </c>
      <c r="AB143" s="180">
        <v>0.82727272727272805</v>
      </c>
    </row>
    <row r="144" spans="1:28" s="173" customFormat="1" x14ac:dyDescent="0.2">
      <c r="A144" s="173" t="s">
        <v>3808</v>
      </c>
      <c r="B144" s="173" t="s">
        <v>3716</v>
      </c>
      <c r="C144" s="173">
        <v>57.5</v>
      </c>
      <c r="D144" s="173">
        <v>68.400000000000006</v>
      </c>
      <c r="E144" s="173">
        <v>12.8</v>
      </c>
      <c r="F144" s="173">
        <v>77.2</v>
      </c>
      <c r="G144" s="173">
        <v>19</v>
      </c>
      <c r="H144" s="173">
        <v>4</v>
      </c>
      <c r="I144" s="173">
        <v>40</v>
      </c>
      <c r="J144" s="173">
        <v>23</v>
      </c>
      <c r="K144" s="173">
        <v>40</v>
      </c>
      <c r="L144" s="173">
        <v>28</v>
      </c>
      <c r="M144" s="173">
        <v>135</v>
      </c>
      <c r="N144" s="182">
        <v>0.35454545454545539</v>
      </c>
      <c r="O144" s="183">
        <v>1.5616438399999999</v>
      </c>
      <c r="P144" s="180">
        <v>20.857142899999999</v>
      </c>
      <c r="Q144" s="173">
        <v>21</v>
      </c>
      <c r="R144" s="173">
        <v>24</v>
      </c>
      <c r="S144" s="173">
        <v>45</v>
      </c>
      <c r="T144" s="182">
        <v>1.536363636363637</v>
      </c>
      <c r="U144" s="173">
        <v>47.6</v>
      </c>
      <c r="V144" s="173">
        <v>74.400000000000006</v>
      </c>
      <c r="W144" s="173">
        <v>0</v>
      </c>
      <c r="X144" s="173">
        <v>18</v>
      </c>
      <c r="Y144" s="173">
        <v>23</v>
      </c>
      <c r="Z144" s="173">
        <v>5</v>
      </c>
      <c r="AA144" s="173">
        <v>46</v>
      </c>
      <c r="AB144" s="180">
        <v>5.081818181818182</v>
      </c>
    </row>
    <row r="145" spans="1:28" s="173" customFormat="1" x14ac:dyDescent="0.2">
      <c r="A145" s="173" t="s">
        <v>3795</v>
      </c>
      <c r="B145" s="173" t="s">
        <v>3703</v>
      </c>
      <c r="C145" s="173">
        <v>49.7</v>
      </c>
      <c r="D145" s="173">
        <v>35.700000000000003</v>
      </c>
      <c r="E145" s="173">
        <v>9</v>
      </c>
      <c r="F145" s="173">
        <v>87.6</v>
      </c>
      <c r="G145" s="173">
        <v>21.1</v>
      </c>
      <c r="H145" s="173">
        <v>23</v>
      </c>
      <c r="I145" s="173">
        <v>10</v>
      </c>
      <c r="J145" s="173">
        <v>35</v>
      </c>
      <c r="K145" s="173">
        <v>20</v>
      </c>
      <c r="L145" s="173">
        <v>34</v>
      </c>
      <c r="M145" s="173">
        <v>122</v>
      </c>
      <c r="N145" s="182">
        <v>1.0636363636363644</v>
      </c>
      <c r="O145" s="183">
        <v>1.52727273</v>
      </c>
      <c r="P145" s="180">
        <v>20.625</v>
      </c>
      <c r="Q145" s="173">
        <v>23</v>
      </c>
      <c r="R145" s="173">
        <v>23</v>
      </c>
      <c r="S145" s="173">
        <v>46</v>
      </c>
      <c r="T145" s="182">
        <v>1.3000000000000007</v>
      </c>
      <c r="U145" s="173">
        <v>51.4</v>
      </c>
      <c r="V145" s="173">
        <v>40.6</v>
      </c>
      <c r="W145" s="173">
        <v>4.2</v>
      </c>
      <c r="X145" s="173">
        <v>12</v>
      </c>
      <c r="Y145" s="173">
        <v>54</v>
      </c>
      <c r="Z145" s="173">
        <v>48</v>
      </c>
      <c r="AA145" s="173">
        <v>114</v>
      </c>
      <c r="AB145" s="180">
        <v>-3.899999999999999</v>
      </c>
    </row>
    <row r="146" spans="1:28" s="173" customFormat="1" x14ac:dyDescent="0.2">
      <c r="A146" s="173" t="s">
        <v>3804</v>
      </c>
      <c r="B146" s="173" t="s">
        <v>3712</v>
      </c>
      <c r="C146" s="173">
        <v>48.3</v>
      </c>
      <c r="D146" s="173">
        <v>60.7</v>
      </c>
      <c r="E146" s="173">
        <v>12.1</v>
      </c>
      <c r="F146" s="173">
        <v>76.7</v>
      </c>
      <c r="G146" s="173">
        <v>45.8</v>
      </c>
      <c r="H146" s="173">
        <v>30</v>
      </c>
      <c r="I146" s="173">
        <v>33</v>
      </c>
      <c r="J146" s="173">
        <v>26</v>
      </c>
      <c r="K146" s="173">
        <v>42</v>
      </c>
      <c r="L146" s="173">
        <v>53</v>
      </c>
      <c r="M146" s="173">
        <v>184</v>
      </c>
      <c r="N146" s="182">
        <v>-3.19090909090909</v>
      </c>
      <c r="O146" s="183">
        <v>1.51048951</v>
      </c>
      <c r="P146" s="180">
        <v>20.428571399999999</v>
      </c>
      <c r="Q146" s="173">
        <v>26</v>
      </c>
      <c r="R146" s="173">
        <v>21</v>
      </c>
      <c r="S146" s="173">
        <v>47</v>
      </c>
      <c r="T146" s="182">
        <v>1.0636363636363644</v>
      </c>
      <c r="U146" s="173">
        <v>16.2</v>
      </c>
      <c r="V146" s="173">
        <v>66.7</v>
      </c>
      <c r="W146" s="173">
        <v>0</v>
      </c>
      <c r="X146" s="173">
        <v>51</v>
      </c>
      <c r="Y146" s="173">
        <v>36</v>
      </c>
      <c r="Z146" s="173">
        <v>21</v>
      </c>
      <c r="AA146" s="173">
        <v>108</v>
      </c>
      <c r="AB146" s="180">
        <v>-2.7181818181818174</v>
      </c>
    </row>
    <row r="147" spans="1:28" s="173" customFormat="1" x14ac:dyDescent="0.2">
      <c r="A147" s="173" t="s">
        <v>3802</v>
      </c>
      <c r="B147" s="173" t="s">
        <v>3710</v>
      </c>
      <c r="C147" s="173">
        <v>52.4</v>
      </c>
      <c r="D147" s="173">
        <v>60</v>
      </c>
      <c r="E147" s="173">
        <v>9.1999999999999993</v>
      </c>
      <c r="F147" s="173">
        <v>82.5</v>
      </c>
      <c r="G147" s="173">
        <v>7.7</v>
      </c>
      <c r="H147" s="173">
        <v>12</v>
      </c>
      <c r="I147" s="173">
        <v>32</v>
      </c>
      <c r="J147" s="173">
        <v>34</v>
      </c>
      <c r="K147" s="173">
        <v>33</v>
      </c>
      <c r="L147" s="173">
        <v>6</v>
      </c>
      <c r="M147" s="173">
        <v>117</v>
      </c>
      <c r="N147" s="182">
        <v>2.245454545454546</v>
      </c>
      <c r="O147" s="183">
        <v>1.5849802399999999</v>
      </c>
      <c r="P147" s="180">
        <v>21.0833333</v>
      </c>
      <c r="Q147" s="173">
        <v>19</v>
      </c>
      <c r="R147" s="173">
        <v>28</v>
      </c>
      <c r="S147" s="173">
        <v>47</v>
      </c>
      <c r="T147" s="182">
        <v>0.82727272727272805</v>
      </c>
      <c r="U147" s="173">
        <v>49.3</v>
      </c>
      <c r="V147" s="173">
        <v>67.7</v>
      </c>
      <c r="W147" s="173">
        <v>4.2</v>
      </c>
      <c r="X147" s="173">
        <v>16</v>
      </c>
      <c r="Y147" s="173">
        <v>35</v>
      </c>
      <c r="Z147" s="173">
        <v>49</v>
      </c>
      <c r="AA147" s="173">
        <v>100</v>
      </c>
      <c r="AB147" s="180">
        <v>-1.2999999999999992</v>
      </c>
    </row>
    <row r="148" spans="1:28" s="173" customFormat="1" x14ac:dyDescent="0.2">
      <c r="A148" s="173" t="s">
        <v>3791</v>
      </c>
      <c r="B148" s="173" t="s">
        <v>3699</v>
      </c>
      <c r="C148" s="173">
        <v>49.5</v>
      </c>
      <c r="D148" s="173">
        <v>77.099999999999994</v>
      </c>
      <c r="E148" s="173">
        <v>8.4</v>
      </c>
      <c r="F148" s="173">
        <v>68.099999999999994</v>
      </c>
      <c r="G148" s="173">
        <v>45.8</v>
      </c>
      <c r="H148" s="173">
        <v>24</v>
      </c>
      <c r="I148" s="173">
        <v>50</v>
      </c>
      <c r="J148" s="173">
        <v>39</v>
      </c>
      <c r="K148" s="173">
        <v>53</v>
      </c>
      <c r="L148" s="173">
        <v>54</v>
      </c>
      <c r="M148" s="173">
        <v>220</v>
      </c>
      <c r="N148" s="182">
        <v>-5.7909090909090901</v>
      </c>
      <c r="O148" s="183">
        <v>1.47087379</v>
      </c>
      <c r="P148" s="180">
        <v>20.6</v>
      </c>
      <c r="Q148" s="173">
        <v>29</v>
      </c>
      <c r="R148" s="173">
        <v>22</v>
      </c>
      <c r="S148" s="173">
        <v>51</v>
      </c>
      <c r="T148" s="182">
        <v>0.59090909090909172</v>
      </c>
      <c r="U148" s="173">
        <v>32.5</v>
      </c>
      <c r="V148" s="173">
        <v>68.900000000000006</v>
      </c>
      <c r="W148" s="173">
        <v>0</v>
      </c>
      <c r="X148" s="173">
        <v>36</v>
      </c>
      <c r="Y148" s="173">
        <v>34</v>
      </c>
      <c r="Z148" s="173">
        <v>12</v>
      </c>
      <c r="AA148" s="173">
        <v>82</v>
      </c>
      <c r="AB148" s="180">
        <v>0.11818181818181903</v>
      </c>
    </row>
    <row r="149" spans="1:28" s="173" customFormat="1" x14ac:dyDescent="0.2">
      <c r="A149" s="173" t="s">
        <v>3817</v>
      </c>
      <c r="B149" s="173" t="s">
        <v>3725</v>
      </c>
      <c r="C149" s="173">
        <v>59.1</v>
      </c>
      <c r="D149" s="173">
        <v>74</v>
      </c>
      <c r="E149" s="173">
        <v>16</v>
      </c>
      <c r="F149" s="173">
        <v>81.5</v>
      </c>
      <c r="G149" s="173">
        <v>4.3</v>
      </c>
      <c r="H149" s="173">
        <v>2</v>
      </c>
      <c r="I149" s="173">
        <v>46</v>
      </c>
      <c r="J149" s="173">
        <v>15</v>
      </c>
      <c r="K149" s="173">
        <v>34</v>
      </c>
      <c r="L149" s="173">
        <v>2</v>
      </c>
      <c r="M149" s="173">
        <v>99</v>
      </c>
      <c r="N149" s="182">
        <v>3.9000000000000004</v>
      </c>
      <c r="O149" s="183">
        <v>1.58181818</v>
      </c>
      <c r="P149" s="180">
        <v>22</v>
      </c>
      <c r="Q149" s="173">
        <v>20</v>
      </c>
      <c r="R149" s="173">
        <v>32</v>
      </c>
      <c r="S149" s="173">
        <v>52</v>
      </c>
      <c r="T149" s="182">
        <v>0.35454545454545539</v>
      </c>
      <c r="U149" s="173">
        <v>38.1</v>
      </c>
      <c r="V149" s="173">
        <v>63.3</v>
      </c>
      <c r="W149" s="173">
        <v>0</v>
      </c>
      <c r="X149" s="173">
        <v>29</v>
      </c>
      <c r="Y149" s="173">
        <v>41</v>
      </c>
      <c r="Z149" s="173">
        <v>9</v>
      </c>
      <c r="AA149" s="173">
        <v>79</v>
      </c>
      <c r="AB149" s="180">
        <v>0.59090909090909172</v>
      </c>
    </row>
    <row r="150" spans="1:28" s="173" customFormat="1" x14ac:dyDescent="0.2">
      <c r="A150" s="173" t="s">
        <v>3789</v>
      </c>
      <c r="B150" s="173" t="s">
        <v>3697</v>
      </c>
      <c r="C150" s="173">
        <v>48.1</v>
      </c>
      <c r="D150" s="173">
        <v>53.5</v>
      </c>
      <c r="E150" s="173">
        <v>8</v>
      </c>
      <c r="F150" s="173">
        <v>87.1</v>
      </c>
      <c r="G150" s="173">
        <v>22</v>
      </c>
      <c r="H150" s="173">
        <v>31</v>
      </c>
      <c r="I150" s="173">
        <v>23</v>
      </c>
      <c r="J150" s="173">
        <v>40</v>
      </c>
      <c r="K150" s="173">
        <v>22</v>
      </c>
      <c r="L150" s="173">
        <v>36</v>
      </c>
      <c r="M150" s="173">
        <v>152</v>
      </c>
      <c r="N150" s="182">
        <v>-0.35454545454545372</v>
      </c>
      <c r="O150" s="183">
        <v>1.48866213</v>
      </c>
      <c r="P150" s="180">
        <v>21</v>
      </c>
      <c r="Q150" s="173">
        <v>27</v>
      </c>
      <c r="R150" s="173">
        <v>26</v>
      </c>
      <c r="S150" s="173">
        <v>53</v>
      </c>
      <c r="T150" s="182">
        <v>0.11818181818181903</v>
      </c>
      <c r="U150" s="173">
        <v>44.6</v>
      </c>
      <c r="V150" s="173">
        <v>63.9</v>
      </c>
      <c r="W150" s="173">
        <v>2.2999999999999998</v>
      </c>
      <c r="X150" s="173">
        <v>22</v>
      </c>
      <c r="Y150" s="173">
        <v>40</v>
      </c>
      <c r="Z150" s="173">
        <v>40</v>
      </c>
      <c r="AA150" s="173">
        <v>102</v>
      </c>
      <c r="AB150" s="180">
        <v>-1.7727272727272718</v>
      </c>
    </row>
    <row r="151" spans="1:28" s="173" customFormat="1" x14ac:dyDescent="0.2">
      <c r="A151" s="173" t="s">
        <v>3784</v>
      </c>
      <c r="B151" s="173" t="s">
        <v>3692</v>
      </c>
      <c r="C151" s="173">
        <v>45.4</v>
      </c>
      <c r="D151" s="173">
        <v>64</v>
      </c>
      <c r="E151" s="173">
        <v>10.3</v>
      </c>
      <c r="F151" s="173">
        <v>81.099999999999994</v>
      </c>
      <c r="G151" s="173">
        <v>20.9</v>
      </c>
      <c r="H151" s="173">
        <v>45</v>
      </c>
      <c r="I151" s="173">
        <v>38</v>
      </c>
      <c r="J151" s="173">
        <v>32</v>
      </c>
      <c r="K151" s="173">
        <v>37</v>
      </c>
      <c r="L151" s="173">
        <v>33</v>
      </c>
      <c r="M151" s="173">
        <v>185</v>
      </c>
      <c r="N151" s="182">
        <v>-3.4272727272727264</v>
      </c>
      <c r="O151" s="183">
        <v>1.4551451200000001</v>
      </c>
      <c r="P151" s="180">
        <v>21.055555600000002</v>
      </c>
      <c r="Q151" s="173">
        <v>30</v>
      </c>
      <c r="R151" s="173">
        <v>27</v>
      </c>
      <c r="S151" s="173">
        <v>57</v>
      </c>
      <c r="T151" s="182">
        <v>-0.11818181818181733</v>
      </c>
      <c r="U151" s="173">
        <v>41.7</v>
      </c>
      <c r="V151" s="173">
        <v>78.099999999999994</v>
      </c>
      <c r="W151" s="173">
        <v>2.8</v>
      </c>
      <c r="X151" s="173">
        <v>25</v>
      </c>
      <c r="Y151" s="173">
        <v>13</v>
      </c>
      <c r="Z151" s="173">
        <v>45</v>
      </c>
      <c r="AA151" s="173">
        <v>83</v>
      </c>
      <c r="AB151" s="180">
        <v>-0.11818181818181733</v>
      </c>
    </row>
    <row r="152" spans="1:28" s="173" customFormat="1" x14ac:dyDescent="0.2">
      <c r="A152" s="173" t="s">
        <v>3783</v>
      </c>
      <c r="B152" s="173" t="s">
        <v>3691</v>
      </c>
      <c r="C152" s="173">
        <v>40.799999999999997</v>
      </c>
      <c r="D152" s="173">
        <v>61.5</v>
      </c>
      <c r="E152" s="173">
        <v>11.8</v>
      </c>
      <c r="F152" s="173">
        <v>83.7</v>
      </c>
      <c r="G152" s="173">
        <v>8</v>
      </c>
      <c r="H152" s="173">
        <v>53</v>
      </c>
      <c r="I152" s="173">
        <v>35</v>
      </c>
      <c r="J152" s="173">
        <v>28</v>
      </c>
      <c r="K152" s="173">
        <v>28</v>
      </c>
      <c r="L152" s="173">
        <v>8</v>
      </c>
      <c r="M152" s="173">
        <v>152</v>
      </c>
      <c r="N152" s="182">
        <v>-0.11818181818181733</v>
      </c>
      <c r="O152" s="183">
        <v>1.4027777800000001</v>
      </c>
      <c r="P152" s="180">
        <v>21.6</v>
      </c>
      <c r="Q152" s="173">
        <v>32</v>
      </c>
      <c r="R152" s="173">
        <v>29</v>
      </c>
      <c r="S152" s="173">
        <v>61</v>
      </c>
      <c r="T152" s="182">
        <v>-0.35454545454545372</v>
      </c>
      <c r="U152" s="173">
        <v>38.799999999999997</v>
      </c>
      <c r="V152" s="173">
        <v>81.7</v>
      </c>
      <c r="W152" s="173">
        <v>0</v>
      </c>
      <c r="X152" s="173">
        <v>27</v>
      </c>
      <c r="Y152" s="173">
        <v>7</v>
      </c>
      <c r="Z152" s="173">
        <v>8</v>
      </c>
      <c r="AA152" s="173">
        <v>42</v>
      </c>
      <c r="AB152" s="180">
        <v>5.790909090909091</v>
      </c>
    </row>
    <row r="153" spans="1:28" s="173" customFormat="1" x14ac:dyDescent="0.2">
      <c r="A153" s="173" t="s">
        <v>3829</v>
      </c>
      <c r="B153" s="173" t="s">
        <v>3736</v>
      </c>
      <c r="C153" s="173">
        <v>54.9</v>
      </c>
      <c r="D153" s="173">
        <v>54.3</v>
      </c>
      <c r="E153" s="173">
        <v>2.1</v>
      </c>
      <c r="F153" s="173">
        <v>78.5</v>
      </c>
      <c r="G153" s="173">
        <v>22.5</v>
      </c>
      <c r="H153" s="173">
        <v>7</v>
      </c>
      <c r="I153" s="173">
        <v>26</v>
      </c>
      <c r="J153" s="173">
        <v>56</v>
      </c>
      <c r="K153" s="173">
        <v>38</v>
      </c>
      <c r="L153" s="173">
        <v>39</v>
      </c>
      <c r="M153" s="173">
        <v>166</v>
      </c>
      <c r="N153" s="182">
        <v>-1.5363636363636355</v>
      </c>
      <c r="O153" s="183">
        <v>1.4849624100000001</v>
      </c>
      <c r="P153" s="180">
        <v>22.1666667</v>
      </c>
      <c r="Q153" s="173">
        <v>28</v>
      </c>
      <c r="R153" s="173">
        <v>35</v>
      </c>
      <c r="S153" s="173">
        <v>63</v>
      </c>
      <c r="T153" s="182">
        <v>-0.59090909090909005</v>
      </c>
      <c r="U153" s="173">
        <v>16.2</v>
      </c>
      <c r="V153" s="173">
        <v>41.7</v>
      </c>
      <c r="W153" s="173">
        <v>0</v>
      </c>
      <c r="X153" s="173">
        <v>52</v>
      </c>
      <c r="Y153" s="173">
        <v>52</v>
      </c>
      <c r="Z153" s="173">
        <v>22</v>
      </c>
      <c r="AA153" s="173">
        <v>126</v>
      </c>
      <c r="AB153" s="180">
        <v>-5.3181818181818175</v>
      </c>
    </row>
    <row r="154" spans="1:28" s="173" customFormat="1" x14ac:dyDescent="0.2">
      <c r="A154" s="173" t="s">
        <v>3822</v>
      </c>
      <c r="B154" s="173" t="s">
        <v>3730</v>
      </c>
      <c r="C154" s="173">
        <v>54.4</v>
      </c>
      <c r="D154" s="173">
        <v>70.3</v>
      </c>
      <c r="E154" s="173">
        <v>3.7</v>
      </c>
      <c r="F154" s="173">
        <v>75.5</v>
      </c>
      <c r="G154" s="173">
        <v>25.8</v>
      </c>
      <c r="H154" s="173">
        <v>9</v>
      </c>
      <c r="I154" s="173">
        <v>41</v>
      </c>
      <c r="J154" s="173">
        <v>52</v>
      </c>
      <c r="K154" s="173">
        <v>43</v>
      </c>
      <c r="L154" s="173">
        <v>45</v>
      </c>
      <c r="M154" s="173">
        <v>190</v>
      </c>
      <c r="N154" s="182">
        <v>-4.1363636363636358</v>
      </c>
      <c r="O154" s="183">
        <v>1.37777778</v>
      </c>
      <c r="P154" s="180">
        <v>21.6666667</v>
      </c>
      <c r="Q154" s="173">
        <v>34</v>
      </c>
      <c r="R154" s="173">
        <v>30</v>
      </c>
      <c r="S154" s="173">
        <v>64</v>
      </c>
      <c r="T154" s="182">
        <v>-0.82727272727272638</v>
      </c>
      <c r="U154" s="173">
        <v>25.9</v>
      </c>
      <c r="V154" s="173">
        <v>56.8</v>
      </c>
      <c r="W154" s="173">
        <v>0.7</v>
      </c>
      <c r="X154" s="173">
        <v>40</v>
      </c>
      <c r="Y154" s="173">
        <v>46</v>
      </c>
      <c r="Z154" s="173">
        <v>28</v>
      </c>
      <c r="AA154" s="173">
        <v>114</v>
      </c>
      <c r="AB154" s="180">
        <v>-3.6636363636363627</v>
      </c>
    </row>
    <row r="155" spans="1:28" s="173" customFormat="1" x14ac:dyDescent="0.2">
      <c r="A155" s="173" t="s">
        <v>3827</v>
      </c>
      <c r="B155" s="173" t="s">
        <v>3734</v>
      </c>
      <c r="C155" s="173">
        <v>47.4</v>
      </c>
      <c r="D155" s="173">
        <v>59.1</v>
      </c>
      <c r="E155" s="173">
        <v>9</v>
      </c>
      <c r="F155" s="173">
        <v>83</v>
      </c>
      <c r="G155" s="173">
        <v>16.3</v>
      </c>
      <c r="H155" s="173">
        <v>40</v>
      </c>
      <c r="I155" s="173">
        <v>31</v>
      </c>
      <c r="J155" s="173">
        <v>36</v>
      </c>
      <c r="K155" s="173">
        <v>30</v>
      </c>
      <c r="L155" s="173">
        <v>22</v>
      </c>
      <c r="M155" s="173">
        <v>159</v>
      </c>
      <c r="N155" s="182">
        <v>-1.2999999999999992</v>
      </c>
      <c r="O155" s="183">
        <v>1.4146666699999999</v>
      </c>
      <c r="P155" s="180">
        <v>22.058823499999999</v>
      </c>
      <c r="Q155" s="173">
        <v>31</v>
      </c>
      <c r="R155" s="173">
        <v>33</v>
      </c>
      <c r="S155" s="173">
        <v>64</v>
      </c>
      <c r="T155" s="182">
        <v>-1.0636363636363628</v>
      </c>
      <c r="U155" s="173">
        <v>43.2</v>
      </c>
      <c r="V155" s="173">
        <v>71.2</v>
      </c>
      <c r="W155" s="173">
        <v>0</v>
      </c>
      <c r="X155" s="173">
        <v>23</v>
      </c>
      <c r="Y155" s="173">
        <v>30</v>
      </c>
      <c r="Z155" s="173">
        <v>7</v>
      </c>
      <c r="AA155" s="173">
        <v>60</v>
      </c>
      <c r="AB155" s="180">
        <v>3.4272727272727277</v>
      </c>
    </row>
    <row r="156" spans="1:28" s="173" customFormat="1" x14ac:dyDescent="0.2">
      <c r="A156" s="173" t="s">
        <v>3828</v>
      </c>
      <c r="B156" s="173" t="s">
        <v>3735</v>
      </c>
      <c r="C156" s="173">
        <v>52.3</v>
      </c>
      <c r="D156" s="173">
        <v>39</v>
      </c>
      <c r="E156" s="173">
        <v>15.6</v>
      </c>
      <c r="F156" s="173">
        <v>99.5</v>
      </c>
      <c r="G156" s="173">
        <v>26.8</v>
      </c>
      <c r="H156" s="173">
        <v>13</v>
      </c>
      <c r="I156" s="173">
        <v>11</v>
      </c>
      <c r="J156" s="173">
        <v>17</v>
      </c>
      <c r="K156" s="173">
        <v>8</v>
      </c>
      <c r="L156" s="173">
        <v>47</v>
      </c>
      <c r="M156" s="173">
        <v>96</v>
      </c>
      <c r="N156" s="182">
        <v>4.1363636363636367</v>
      </c>
      <c r="O156" s="183">
        <v>1.3719512199999999</v>
      </c>
      <c r="P156" s="180">
        <v>21.8666667</v>
      </c>
      <c r="Q156" s="173">
        <v>35</v>
      </c>
      <c r="R156" s="173">
        <v>31</v>
      </c>
      <c r="S156" s="173">
        <v>66</v>
      </c>
      <c r="T156" s="182">
        <v>-1.2999999999999992</v>
      </c>
      <c r="U156" s="173">
        <v>46.2</v>
      </c>
      <c r="V156" s="173">
        <v>80.400000000000006</v>
      </c>
      <c r="W156" s="173">
        <v>1.9</v>
      </c>
      <c r="X156" s="173">
        <v>21</v>
      </c>
      <c r="Y156" s="173">
        <v>8</v>
      </c>
      <c r="Z156" s="173">
        <v>35</v>
      </c>
      <c r="AA156" s="173">
        <v>64</v>
      </c>
      <c r="AB156" s="180">
        <v>2.7181818181818187</v>
      </c>
    </row>
    <row r="157" spans="1:28" s="173" customFormat="1" x14ac:dyDescent="0.2">
      <c r="A157" s="173" t="s">
        <v>3786</v>
      </c>
      <c r="B157" s="173" t="s">
        <v>3694</v>
      </c>
      <c r="C157" s="173">
        <v>40.5</v>
      </c>
      <c r="D157" s="173">
        <v>54.7</v>
      </c>
      <c r="E157" s="173">
        <v>7.7</v>
      </c>
      <c r="F157" s="173">
        <v>83.9</v>
      </c>
      <c r="G157" s="173">
        <v>22.6</v>
      </c>
      <c r="H157" s="173">
        <v>54</v>
      </c>
      <c r="I157" s="173">
        <v>27</v>
      </c>
      <c r="J157" s="173">
        <v>41</v>
      </c>
      <c r="K157" s="173">
        <v>27</v>
      </c>
      <c r="L157" s="173">
        <v>40</v>
      </c>
      <c r="M157" s="173">
        <v>189</v>
      </c>
      <c r="N157" s="182">
        <v>-3.6636363636363627</v>
      </c>
      <c r="O157" s="183">
        <v>1.38927336</v>
      </c>
      <c r="P157" s="180">
        <v>22.230769200000001</v>
      </c>
      <c r="Q157" s="173">
        <v>33</v>
      </c>
      <c r="R157" s="173">
        <v>36</v>
      </c>
      <c r="S157" s="173">
        <v>69</v>
      </c>
      <c r="T157" s="182">
        <v>-1.5363636363636355</v>
      </c>
      <c r="U157" s="173">
        <v>16.899999999999999</v>
      </c>
      <c r="V157" s="173">
        <v>75</v>
      </c>
      <c r="W157" s="173">
        <v>2.6</v>
      </c>
      <c r="X157" s="173">
        <v>49</v>
      </c>
      <c r="Y157" s="173">
        <v>21</v>
      </c>
      <c r="Z157" s="173">
        <v>44</v>
      </c>
      <c r="AA157" s="173">
        <v>114</v>
      </c>
      <c r="AB157" s="180">
        <v>-3.19090909090909</v>
      </c>
    </row>
    <row r="158" spans="1:28" s="173" customFormat="1" x14ac:dyDescent="0.2">
      <c r="A158" s="173" t="s">
        <v>3812</v>
      </c>
      <c r="B158" s="173" t="s">
        <v>3720</v>
      </c>
      <c r="C158" s="173">
        <v>45.8</v>
      </c>
      <c r="D158" s="173">
        <v>55.9</v>
      </c>
      <c r="E158" s="173">
        <v>20.6</v>
      </c>
      <c r="F158" s="173">
        <v>76.7</v>
      </c>
      <c r="G158" s="173">
        <v>30.4</v>
      </c>
      <c r="H158" s="173">
        <v>43</v>
      </c>
      <c r="I158" s="173">
        <v>28</v>
      </c>
      <c r="J158" s="173">
        <v>11</v>
      </c>
      <c r="K158" s="173">
        <v>41</v>
      </c>
      <c r="L158" s="173">
        <v>50</v>
      </c>
      <c r="M158" s="173">
        <v>173</v>
      </c>
      <c r="N158" s="182">
        <v>-2.7181818181818174</v>
      </c>
      <c r="O158" s="183">
        <v>1.36723164</v>
      </c>
      <c r="P158" s="180">
        <v>22.125</v>
      </c>
      <c r="Q158" s="173">
        <v>36</v>
      </c>
      <c r="R158" s="173">
        <v>34</v>
      </c>
      <c r="S158" s="173">
        <v>70</v>
      </c>
      <c r="T158" s="182">
        <v>-1.7727272727272718</v>
      </c>
      <c r="U158" s="173">
        <v>25</v>
      </c>
      <c r="V158" s="173">
        <v>51.1</v>
      </c>
      <c r="W158" s="173">
        <v>0</v>
      </c>
      <c r="X158" s="173">
        <v>41</v>
      </c>
      <c r="Y158" s="173">
        <v>50</v>
      </c>
      <c r="Z158" s="173">
        <v>16</v>
      </c>
      <c r="AA158" s="173">
        <v>107</v>
      </c>
      <c r="AB158" s="180">
        <v>-2.481818181818181</v>
      </c>
    </row>
    <row r="159" spans="1:28" s="173" customFormat="1" x14ac:dyDescent="0.2">
      <c r="A159" s="173" t="s">
        <v>3794</v>
      </c>
      <c r="B159" s="173" t="s">
        <v>3702</v>
      </c>
      <c r="C159" s="173">
        <v>50.3</v>
      </c>
      <c r="D159" s="173">
        <v>53.3</v>
      </c>
      <c r="E159" s="173">
        <v>15.3</v>
      </c>
      <c r="F159" s="173">
        <v>90.1</v>
      </c>
      <c r="G159" s="173">
        <v>17.7</v>
      </c>
      <c r="H159" s="173">
        <v>19</v>
      </c>
      <c r="I159" s="173">
        <v>22</v>
      </c>
      <c r="J159" s="173">
        <v>18</v>
      </c>
      <c r="K159" s="173">
        <v>17</v>
      </c>
      <c r="L159" s="173">
        <v>25</v>
      </c>
      <c r="M159" s="173">
        <v>101</v>
      </c>
      <c r="N159" s="182">
        <v>3.1909090909090914</v>
      </c>
      <c r="O159" s="183">
        <v>1.3324099700000001</v>
      </c>
      <c r="P159" s="180">
        <v>22.5625</v>
      </c>
      <c r="Q159" s="173">
        <v>38</v>
      </c>
      <c r="R159" s="173">
        <v>37</v>
      </c>
      <c r="S159" s="173">
        <v>75</v>
      </c>
      <c r="T159" s="182">
        <v>-2.0090909090909084</v>
      </c>
      <c r="U159" s="173">
        <v>38.4</v>
      </c>
      <c r="V159" s="173">
        <v>35.799999999999997</v>
      </c>
      <c r="W159" s="173">
        <v>2.2999999999999998</v>
      </c>
      <c r="X159" s="173">
        <v>28</v>
      </c>
      <c r="Y159" s="173">
        <v>55</v>
      </c>
      <c r="Z159" s="173">
        <v>41</v>
      </c>
      <c r="AA159" s="173">
        <v>124</v>
      </c>
      <c r="AB159" s="180">
        <v>-5.0818181818181811</v>
      </c>
    </row>
    <row r="160" spans="1:28" s="173" customFormat="1" x14ac:dyDescent="0.2">
      <c r="A160" s="173" t="s">
        <v>3798</v>
      </c>
      <c r="B160" s="173" t="s">
        <v>3706</v>
      </c>
      <c r="C160" s="173">
        <v>48.1</v>
      </c>
      <c r="D160" s="173">
        <v>53.1</v>
      </c>
      <c r="E160" s="173">
        <v>7.1</v>
      </c>
      <c r="F160" s="173">
        <v>85.9</v>
      </c>
      <c r="G160" s="173">
        <v>6.5</v>
      </c>
      <c r="H160" s="173">
        <v>32</v>
      </c>
      <c r="I160" s="173">
        <v>21</v>
      </c>
      <c r="J160" s="173">
        <v>42</v>
      </c>
      <c r="K160" s="173">
        <v>23</v>
      </c>
      <c r="L160" s="173">
        <v>4</v>
      </c>
      <c r="M160" s="173">
        <v>122</v>
      </c>
      <c r="N160" s="182">
        <v>1.3000000000000007</v>
      </c>
      <c r="O160" s="183">
        <v>1.33446712</v>
      </c>
      <c r="P160" s="180">
        <v>23.210526300000001</v>
      </c>
      <c r="Q160" s="173">
        <v>37</v>
      </c>
      <c r="R160" s="173">
        <v>39</v>
      </c>
      <c r="S160" s="173">
        <v>76</v>
      </c>
      <c r="T160" s="182">
        <v>-2.2454545454545447</v>
      </c>
      <c r="U160" s="173">
        <v>47.7</v>
      </c>
      <c r="V160" s="173">
        <v>75</v>
      </c>
      <c r="W160" s="173">
        <v>0.8</v>
      </c>
      <c r="X160" s="173">
        <v>17</v>
      </c>
      <c r="Y160" s="173">
        <v>20</v>
      </c>
      <c r="Z160" s="173">
        <v>29</v>
      </c>
      <c r="AA160" s="173">
        <v>66</v>
      </c>
      <c r="AB160" s="180">
        <v>2.4818181818181824</v>
      </c>
    </row>
    <row r="161" spans="1:28" s="173" customFormat="1" x14ac:dyDescent="0.2">
      <c r="A161" s="173" t="s">
        <v>3805</v>
      </c>
      <c r="B161" s="173" t="s">
        <v>3713</v>
      </c>
      <c r="C161" s="173">
        <v>47.4</v>
      </c>
      <c r="D161" s="173">
        <v>45.7</v>
      </c>
      <c r="E161" s="173">
        <v>10.9</v>
      </c>
      <c r="F161" s="173">
        <v>92</v>
      </c>
      <c r="G161" s="173">
        <v>17.2</v>
      </c>
      <c r="H161" s="173">
        <v>39</v>
      </c>
      <c r="I161" s="173">
        <v>16</v>
      </c>
      <c r="J161" s="173">
        <v>29</v>
      </c>
      <c r="K161" s="173">
        <v>13</v>
      </c>
      <c r="L161" s="173">
        <v>23</v>
      </c>
      <c r="M161" s="173">
        <v>120</v>
      </c>
      <c r="N161" s="182">
        <v>1.7727272727272734</v>
      </c>
      <c r="O161" s="183">
        <v>1.3105497800000001</v>
      </c>
      <c r="P161" s="180">
        <v>23.2068966</v>
      </c>
      <c r="Q161" s="173">
        <v>40</v>
      </c>
      <c r="R161" s="173">
        <v>38</v>
      </c>
      <c r="S161" s="173">
        <v>78</v>
      </c>
      <c r="T161" s="182">
        <v>-2.481818181818181</v>
      </c>
      <c r="U161" s="173">
        <v>53.6</v>
      </c>
      <c r="V161" s="173">
        <v>73.8</v>
      </c>
      <c r="W161" s="173">
        <v>0.6</v>
      </c>
      <c r="X161" s="173">
        <v>9</v>
      </c>
      <c r="Y161" s="173">
        <v>25</v>
      </c>
      <c r="Z161" s="173">
        <v>27</v>
      </c>
      <c r="AA161" s="173">
        <v>61</v>
      </c>
      <c r="AB161" s="180">
        <v>2.954545454545455</v>
      </c>
    </row>
    <row r="162" spans="1:28" s="173" customFormat="1" x14ac:dyDescent="0.2">
      <c r="A162" s="173" t="s">
        <v>3816</v>
      </c>
      <c r="B162" s="173" t="s">
        <v>3724</v>
      </c>
      <c r="C162" s="173">
        <v>44</v>
      </c>
      <c r="D162" s="173">
        <v>63.5</v>
      </c>
      <c r="E162" s="173">
        <v>9.5</v>
      </c>
      <c r="F162" s="173">
        <v>85</v>
      </c>
      <c r="G162" s="173">
        <v>18.100000000000001</v>
      </c>
      <c r="H162" s="173">
        <v>49</v>
      </c>
      <c r="I162" s="173">
        <v>37</v>
      </c>
      <c r="J162" s="173">
        <v>33</v>
      </c>
      <c r="K162" s="173">
        <v>25</v>
      </c>
      <c r="L162" s="173">
        <v>26</v>
      </c>
      <c r="M162" s="173">
        <v>170</v>
      </c>
      <c r="N162" s="182">
        <v>-2.2454545454545447</v>
      </c>
      <c r="O162" s="183">
        <v>1.3169984699999999</v>
      </c>
      <c r="P162" s="180">
        <v>23.321428600000001</v>
      </c>
      <c r="Q162" s="173">
        <v>39</v>
      </c>
      <c r="R162" s="173">
        <v>40</v>
      </c>
      <c r="S162" s="173">
        <v>79</v>
      </c>
      <c r="T162" s="182">
        <v>-2.7181818181818174</v>
      </c>
      <c r="U162" s="173">
        <v>52.7</v>
      </c>
      <c r="V162" s="173">
        <v>76.099999999999994</v>
      </c>
      <c r="W162" s="173">
        <v>1.3</v>
      </c>
      <c r="X162" s="173">
        <v>11</v>
      </c>
      <c r="Y162" s="173">
        <v>17</v>
      </c>
      <c r="Z162" s="173">
        <v>33</v>
      </c>
      <c r="AA162" s="173">
        <v>61</v>
      </c>
      <c r="AB162" s="180">
        <v>3.1909090909090914</v>
      </c>
    </row>
    <row r="163" spans="1:28" s="173" customFormat="1" x14ac:dyDescent="0.2">
      <c r="A163" s="173" t="s">
        <v>3803</v>
      </c>
      <c r="B163" s="173" t="s">
        <v>3711</v>
      </c>
      <c r="C163" s="173">
        <v>54</v>
      </c>
      <c r="D163" s="173">
        <v>51.7</v>
      </c>
      <c r="E163" s="173">
        <v>8.6999999999999993</v>
      </c>
      <c r="F163" s="173">
        <v>87.8</v>
      </c>
      <c r="G163" s="173">
        <v>14.6</v>
      </c>
      <c r="H163" s="173">
        <v>10</v>
      </c>
      <c r="I163" s="173">
        <v>19</v>
      </c>
      <c r="J163" s="173">
        <v>38</v>
      </c>
      <c r="K163" s="173">
        <v>19</v>
      </c>
      <c r="L163" s="173">
        <v>17</v>
      </c>
      <c r="M163" s="173">
        <v>103</v>
      </c>
      <c r="N163" s="182">
        <v>2.7181818181818187</v>
      </c>
      <c r="O163" s="183">
        <v>1.25668449</v>
      </c>
      <c r="P163" s="180">
        <v>23.375</v>
      </c>
      <c r="Q163" s="173">
        <v>43</v>
      </c>
      <c r="R163" s="173">
        <v>41</v>
      </c>
      <c r="S163" s="173">
        <v>84</v>
      </c>
      <c r="T163" s="182">
        <v>-2.9545454545454537</v>
      </c>
      <c r="U163" s="173">
        <v>37</v>
      </c>
      <c r="V163" s="173">
        <v>69.2</v>
      </c>
      <c r="W163" s="173">
        <v>2.2000000000000002</v>
      </c>
      <c r="X163" s="173">
        <v>30</v>
      </c>
      <c r="Y163" s="173">
        <v>33</v>
      </c>
      <c r="Z163" s="173">
        <v>39</v>
      </c>
      <c r="AA163" s="173">
        <v>102</v>
      </c>
      <c r="AB163" s="180">
        <v>-1.5363636363636355</v>
      </c>
    </row>
    <row r="164" spans="1:28" s="173" customFormat="1" x14ac:dyDescent="0.2">
      <c r="A164" s="173" t="s">
        <v>3785</v>
      </c>
      <c r="B164" s="173" t="s">
        <v>3693</v>
      </c>
      <c r="C164" s="173">
        <v>44.2</v>
      </c>
      <c r="D164" s="173">
        <v>49.5</v>
      </c>
      <c r="E164" s="173">
        <v>21.3</v>
      </c>
      <c r="F164" s="173">
        <v>91.9</v>
      </c>
      <c r="G164" s="173">
        <v>11.1</v>
      </c>
      <c r="H164" s="173">
        <v>48</v>
      </c>
      <c r="I164" s="173">
        <v>18</v>
      </c>
      <c r="J164" s="173">
        <v>9</v>
      </c>
      <c r="K164" s="173">
        <v>14</v>
      </c>
      <c r="L164" s="173">
        <v>11</v>
      </c>
      <c r="M164" s="173">
        <v>100</v>
      </c>
      <c r="N164" s="182">
        <v>3.663636363636364</v>
      </c>
      <c r="O164" s="183">
        <v>1.3079847899999999</v>
      </c>
      <c r="P164" s="180">
        <v>23.909090899999999</v>
      </c>
      <c r="Q164" s="173">
        <v>41</v>
      </c>
      <c r="R164" s="173">
        <v>43</v>
      </c>
      <c r="S164" s="173">
        <v>84</v>
      </c>
      <c r="T164" s="182">
        <v>-3.19090909090909</v>
      </c>
      <c r="U164" s="173">
        <v>32.200000000000003</v>
      </c>
      <c r="V164" s="173">
        <v>81.900000000000006</v>
      </c>
      <c r="W164" s="173">
        <v>0</v>
      </c>
      <c r="X164" s="173">
        <v>37</v>
      </c>
      <c r="Y164" s="173">
        <v>6</v>
      </c>
      <c r="Z164" s="173">
        <v>13</v>
      </c>
      <c r="AA164" s="173">
        <v>56</v>
      </c>
      <c r="AB164" s="180">
        <v>4.1363636363636367</v>
      </c>
    </row>
    <row r="165" spans="1:28" s="173" customFormat="1" x14ac:dyDescent="0.2">
      <c r="A165" s="173" t="s">
        <v>3835</v>
      </c>
      <c r="B165" s="173" t="s">
        <v>3743</v>
      </c>
      <c r="C165" s="173">
        <v>47.5</v>
      </c>
      <c r="D165" s="173">
        <v>31.2</v>
      </c>
      <c r="E165" s="173">
        <v>20.8</v>
      </c>
      <c r="F165" s="173">
        <v>101.4</v>
      </c>
      <c r="G165" s="173">
        <v>9.1999999999999993</v>
      </c>
      <c r="H165" s="173">
        <v>38</v>
      </c>
      <c r="I165" s="173">
        <v>6</v>
      </c>
      <c r="J165" s="173">
        <v>10</v>
      </c>
      <c r="K165" s="173">
        <v>6</v>
      </c>
      <c r="L165" s="173">
        <v>9</v>
      </c>
      <c r="M165" s="173">
        <v>69</v>
      </c>
      <c r="N165" s="182">
        <v>5.790909090909091</v>
      </c>
      <c r="O165" s="183">
        <v>1.24624625</v>
      </c>
      <c r="P165" s="180">
        <v>23.785714299999999</v>
      </c>
      <c r="Q165" s="173">
        <v>44</v>
      </c>
      <c r="R165" s="173">
        <v>42</v>
      </c>
      <c r="S165" s="173">
        <v>86</v>
      </c>
      <c r="T165" s="182">
        <v>-3.4272727272727264</v>
      </c>
      <c r="U165" s="173">
        <v>47.4</v>
      </c>
      <c r="V165" s="173" t="s">
        <v>367</v>
      </c>
      <c r="W165" s="173">
        <v>5.3</v>
      </c>
      <c r="X165" s="173">
        <v>19</v>
      </c>
      <c r="Y165" s="173">
        <v>28</v>
      </c>
      <c r="Z165" s="173">
        <v>51</v>
      </c>
      <c r="AA165" s="173">
        <v>98</v>
      </c>
      <c r="AB165" s="180">
        <v>-1.0636363636363628</v>
      </c>
    </row>
    <row r="166" spans="1:28" s="173" customFormat="1" x14ac:dyDescent="0.2">
      <c r="A166" s="173" t="s">
        <v>3826</v>
      </c>
      <c r="B166" s="173" t="s">
        <v>3733</v>
      </c>
      <c r="C166" s="173">
        <v>48.7</v>
      </c>
      <c r="D166" s="173">
        <v>41.5</v>
      </c>
      <c r="E166" s="173">
        <v>17.3</v>
      </c>
      <c r="F166" s="173">
        <v>97.7</v>
      </c>
      <c r="G166" s="173">
        <v>20.2</v>
      </c>
      <c r="H166" s="173">
        <v>28</v>
      </c>
      <c r="I166" s="173">
        <v>13</v>
      </c>
      <c r="J166" s="173">
        <v>12</v>
      </c>
      <c r="K166" s="173">
        <v>10</v>
      </c>
      <c r="L166" s="173">
        <v>32</v>
      </c>
      <c r="M166" s="173">
        <v>95</v>
      </c>
      <c r="N166" s="182">
        <v>4.6090909090909093</v>
      </c>
      <c r="O166" s="183">
        <v>1.2293233100000001</v>
      </c>
      <c r="P166" s="180">
        <v>24.181818199999999</v>
      </c>
      <c r="Q166" s="173">
        <v>46</v>
      </c>
      <c r="R166" s="173">
        <v>45</v>
      </c>
      <c r="S166" s="173">
        <v>91</v>
      </c>
      <c r="T166" s="182">
        <v>-3.6636363636363627</v>
      </c>
      <c r="U166" s="173">
        <v>60.7</v>
      </c>
      <c r="V166" s="173">
        <v>79.3</v>
      </c>
      <c r="W166" s="173">
        <v>0.9</v>
      </c>
      <c r="X166" s="173">
        <v>6</v>
      </c>
      <c r="Y166" s="173">
        <v>11</v>
      </c>
      <c r="Z166" s="173">
        <v>30</v>
      </c>
      <c r="AA166" s="173">
        <v>47</v>
      </c>
      <c r="AB166" s="180">
        <v>4.8454545454545457</v>
      </c>
    </row>
    <row r="167" spans="1:28" s="173" customFormat="1" x14ac:dyDescent="0.2">
      <c r="A167" s="173" t="s">
        <v>3782</v>
      </c>
      <c r="B167" s="173" t="s">
        <v>3690</v>
      </c>
      <c r="C167" s="173">
        <v>45.3</v>
      </c>
      <c r="D167" s="173">
        <v>63.1</v>
      </c>
      <c r="E167" s="173">
        <v>10.8</v>
      </c>
      <c r="F167" s="173">
        <v>85.8</v>
      </c>
      <c r="G167" s="173">
        <v>20</v>
      </c>
      <c r="H167" s="173">
        <v>46</v>
      </c>
      <c r="I167" s="173">
        <v>36</v>
      </c>
      <c r="J167" s="173">
        <v>31</v>
      </c>
      <c r="K167" s="173">
        <v>24</v>
      </c>
      <c r="L167" s="173">
        <v>30</v>
      </c>
      <c r="M167" s="173">
        <v>167</v>
      </c>
      <c r="N167" s="182">
        <v>-2.0090909090909084</v>
      </c>
      <c r="O167" s="183">
        <v>1.2397476300000001</v>
      </c>
      <c r="P167" s="180">
        <v>24.384615400000001</v>
      </c>
      <c r="Q167" s="173">
        <v>45</v>
      </c>
      <c r="R167" s="173">
        <v>46</v>
      </c>
      <c r="S167" s="173">
        <v>91</v>
      </c>
      <c r="T167" s="182">
        <v>-3.899999999999999</v>
      </c>
      <c r="U167" s="173">
        <v>34.700000000000003</v>
      </c>
      <c r="V167" s="173">
        <v>62.5</v>
      </c>
      <c r="W167" s="173">
        <v>2</v>
      </c>
      <c r="X167" s="173">
        <v>35</v>
      </c>
      <c r="Y167" s="173">
        <v>42</v>
      </c>
      <c r="Z167" s="173">
        <v>37</v>
      </c>
      <c r="AA167" s="173">
        <v>114</v>
      </c>
      <c r="AB167" s="180">
        <v>-3.4272727272727264</v>
      </c>
    </row>
    <row r="168" spans="1:28" s="173" customFormat="1" x14ac:dyDescent="0.2">
      <c r="A168" s="173" t="s">
        <v>3832</v>
      </c>
      <c r="B168" s="173" t="s">
        <v>3739</v>
      </c>
      <c r="C168" s="173">
        <v>47.6</v>
      </c>
      <c r="D168" s="173">
        <v>22.9</v>
      </c>
      <c r="E168" s="173">
        <v>26.9</v>
      </c>
      <c r="F168" s="173">
        <v>105.6</v>
      </c>
      <c r="G168" s="173">
        <v>18.899999999999999</v>
      </c>
      <c r="H168" s="173">
        <v>36</v>
      </c>
      <c r="I168" s="173">
        <v>5</v>
      </c>
      <c r="J168" s="173">
        <v>5</v>
      </c>
      <c r="K168" s="173">
        <v>5</v>
      </c>
      <c r="L168" s="173">
        <v>27</v>
      </c>
      <c r="M168" s="173">
        <v>78</v>
      </c>
      <c r="N168" s="182">
        <v>5.081818181818182</v>
      </c>
      <c r="O168" s="183">
        <v>1.2881002100000001</v>
      </c>
      <c r="P168" s="180">
        <v>25.210526300000001</v>
      </c>
      <c r="Q168" s="173">
        <v>42</v>
      </c>
      <c r="R168" s="173">
        <v>51</v>
      </c>
      <c r="S168" s="173">
        <v>93</v>
      </c>
      <c r="T168" s="182">
        <v>-4.1363636363636358</v>
      </c>
      <c r="U168" s="173">
        <v>61.7</v>
      </c>
      <c r="V168" s="173">
        <v>66</v>
      </c>
      <c r="W168" s="173">
        <v>7</v>
      </c>
      <c r="X168" s="173">
        <v>5</v>
      </c>
      <c r="Y168" s="173">
        <v>37</v>
      </c>
      <c r="Z168" s="173">
        <v>54</v>
      </c>
      <c r="AA168" s="173">
        <v>96</v>
      </c>
      <c r="AB168" s="180">
        <v>-0.82727272727272638</v>
      </c>
    </row>
    <row r="169" spans="1:28" s="173" customFormat="1" x14ac:dyDescent="0.2">
      <c r="A169" s="173" t="s">
        <v>3825</v>
      </c>
      <c r="B169" s="173" t="s">
        <v>3732</v>
      </c>
      <c r="C169" s="173">
        <v>51.8</v>
      </c>
      <c r="D169" s="173">
        <v>54.1</v>
      </c>
      <c r="E169" s="173">
        <v>12.4</v>
      </c>
      <c r="F169" s="173">
        <v>91.9</v>
      </c>
      <c r="G169" s="173">
        <v>16.3</v>
      </c>
      <c r="H169" s="173">
        <v>15</v>
      </c>
      <c r="I169" s="173">
        <v>25</v>
      </c>
      <c r="J169" s="173">
        <v>25</v>
      </c>
      <c r="K169" s="173">
        <v>15</v>
      </c>
      <c r="L169" s="173">
        <v>21</v>
      </c>
      <c r="M169" s="173">
        <v>101</v>
      </c>
      <c r="N169" s="182">
        <v>3.4272727272727277</v>
      </c>
      <c r="O169" s="183">
        <v>1.2160326100000001</v>
      </c>
      <c r="P169" s="180">
        <v>24.533333299999999</v>
      </c>
      <c r="Q169" s="173">
        <v>47</v>
      </c>
      <c r="R169" s="173">
        <v>47</v>
      </c>
      <c r="S169" s="173">
        <v>94</v>
      </c>
      <c r="T169" s="182">
        <v>-4.3727272727272721</v>
      </c>
      <c r="U169" s="173">
        <v>49.4</v>
      </c>
      <c r="V169" s="173">
        <v>73.400000000000006</v>
      </c>
      <c r="W169" s="173">
        <v>0</v>
      </c>
      <c r="X169" s="173">
        <v>15</v>
      </c>
      <c r="Y169" s="173">
        <v>26</v>
      </c>
      <c r="Z169" s="173">
        <v>4</v>
      </c>
      <c r="AA169" s="173">
        <v>45</v>
      </c>
      <c r="AB169" s="180">
        <v>5.3181818181818183</v>
      </c>
    </row>
    <row r="170" spans="1:28" s="173" customFormat="1" x14ac:dyDescent="0.2">
      <c r="A170" s="173" t="s">
        <v>3788</v>
      </c>
      <c r="B170" s="173" t="s">
        <v>3696</v>
      </c>
      <c r="C170" s="173">
        <v>49.8</v>
      </c>
      <c r="D170" s="173">
        <v>56.1</v>
      </c>
      <c r="E170" s="173">
        <v>6.8</v>
      </c>
      <c r="F170" s="173">
        <v>84</v>
      </c>
      <c r="G170" s="173">
        <v>22.4</v>
      </c>
      <c r="H170" s="173">
        <v>22</v>
      </c>
      <c r="I170" s="173">
        <v>29</v>
      </c>
      <c r="J170" s="173">
        <v>43</v>
      </c>
      <c r="K170" s="173">
        <v>26</v>
      </c>
      <c r="L170" s="173">
        <v>38</v>
      </c>
      <c r="M170" s="173">
        <v>158</v>
      </c>
      <c r="N170" s="182">
        <v>-1.0636363636363628</v>
      </c>
      <c r="O170" s="183">
        <v>1.2012448099999999</v>
      </c>
      <c r="P170" s="180">
        <v>24.1</v>
      </c>
      <c r="Q170" s="173">
        <v>52</v>
      </c>
      <c r="R170" s="173">
        <v>44</v>
      </c>
      <c r="S170" s="173">
        <v>96</v>
      </c>
      <c r="T170" s="182">
        <v>-4.6090909090909085</v>
      </c>
      <c r="U170" s="173">
        <v>23.8</v>
      </c>
      <c r="V170" s="173">
        <v>70.2</v>
      </c>
      <c r="W170" s="173">
        <v>0</v>
      </c>
      <c r="X170" s="173">
        <v>42</v>
      </c>
      <c r="Y170" s="173">
        <v>32</v>
      </c>
      <c r="Z170" s="173">
        <v>17</v>
      </c>
      <c r="AA170" s="173">
        <v>91</v>
      </c>
      <c r="AB170" s="180">
        <v>-0.59090909090909005</v>
      </c>
    </row>
    <row r="171" spans="1:28" s="173" customFormat="1" x14ac:dyDescent="0.2">
      <c r="A171" s="173" t="s">
        <v>3834</v>
      </c>
      <c r="B171" s="173" t="s">
        <v>3742</v>
      </c>
      <c r="C171" s="173">
        <v>49</v>
      </c>
      <c r="D171" s="173">
        <v>44.1</v>
      </c>
      <c r="E171" s="173">
        <v>17</v>
      </c>
      <c r="F171" s="173">
        <v>99.5</v>
      </c>
      <c r="G171" s="173">
        <v>15.7</v>
      </c>
      <c r="H171" s="173">
        <v>26</v>
      </c>
      <c r="I171" s="173">
        <v>15</v>
      </c>
      <c r="J171" s="173">
        <v>14</v>
      </c>
      <c r="K171" s="173">
        <v>7</v>
      </c>
      <c r="L171" s="173">
        <v>20</v>
      </c>
      <c r="M171" s="173">
        <v>82</v>
      </c>
      <c r="N171" s="182">
        <v>4.8454545454545457</v>
      </c>
      <c r="O171" s="183">
        <v>1.21361502</v>
      </c>
      <c r="P171" s="180">
        <v>24.576923099999998</v>
      </c>
      <c r="Q171" s="173">
        <v>48</v>
      </c>
      <c r="R171" s="173">
        <v>48</v>
      </c>
      <c r="S171" s="173">
        <v>96</v>
      </c>
      <c r="T171" s="182">
        <v>-4.8454545454545448</v>
      </c>
      <c r="U171" s="173">
        <v>53</v>
      </c>
      <c r="V171" s="173">
        <v>77.5</v>
      </c>
      <c r="W171" s="173">
        <v>2.6</v>
      </c>
      <c r="X171" s="173">
        <v>10</v>
      </c>
      <c r="Y171" s="173">
        <v>15</v>
      </c>
      <c r="Z171" s="173">
        <v>43</v>
      </c>
      <c r="AA171" s="173">
        <v>68</v>
      </c>
      <c r="AB171" s="180">
        <v>2.245454545454546</v>
      </c>
    </row>
    <row r="172" spans="1:28" s="173" customFormat="1" x14ac:dyDescent="0.2">
      <c r="A172" s="173" t="s">
        <v>3833</v>
      </c>
      <c r="B172" s="173" t="s">
        <v>3740</v>
      </c>
      <c r="C172" s="173">
        <v>52.2</v>
      </c>
      <c r="D172" s="173">
        <v>52.5</v>
      </c>
      <c r="E172" s="173">
        <v>8.8000000000000007</v>
      </c>
      <c r="F172" s="173">
        <v>91.8</v>
      </c>
      <c r="G172" s="173">
        <v>13.1</v>
      </c>
      <c r="H172" s="173">
        <v>14</v>
      </c>
      <c r="I172" s="173">
        <v>20</v>
      </c>
      <c r="J172" s="173">
        <v>37</v>
      </c>
      <c r="K172" s="173">
        <v>16</v>
      </c>
      <c r="L172" s="173">
        <v>15</v>
      </c>
      <c r="M172" s="173">
        <v>102</v>
      </c>
      <c r="N172" s="182">
        <v>2.954545454545455</v>
      </c>
      <c r="O172" s="183">
        <v>1.2017208399999999</v>
      </c>
      <c r="P172" s="180">
        <v>24.9047619</v>
      </c>
      <c r="Q172" s="173">
        <v>51</v>
      </c>
      <c r="R172" s="173">
        <v>49</v>
      </c>
      <c r="S172" s="173">
        <v>100</v>
      </c>
      <c r="T172" s="182">
        <v>-5.0818181818181811</v>
      </c>
      <c r="U172" s="173">
        <v>51.3</v>
      </c>
      <c r="V172" s="173">
        <v>77.8</v>
      </c>
      <c r="W172" s="173">
        <v>0.9</v>
      </c>
      <c r="X172" s="173">
        <v>13</v>
      </c>
      <c r="Y172" s="173">
        <v>14</v>
      </c>
      <c r="Z172" s="173">
        <v>31</v>
      </c>
      <c r="AA172" s="173">
        <v>58</v>
      </c>
      <c r="AB172" s="180">
        <v>3.663636363636364</v>
      </c>
    </row>
    <row r="173" spans="1:28" s="173" customFormat="1" x14ac:dyDescent="0.2">
      <c r="A173" s="173" t="s">
        <v>3823</v>
      </c>
      <c r="B173" s="173" t="s">
        <v>3731</v>
      </c>
      <c r="C173" s="173">
        <v>48</v>
      </c>
      <c r="D173" s="173">
        <v>33</v>
      </c>
      <c r="E173" s="173">
        <v>17.2</v>
      </c>
      <c r="F173" s="173">
        <v>99.1</v>
      </c>
      <c r="G173" s="173">
        <v>10.3</v>
      </c>
      <c r="H173" s="173">
        <v>33</v>
      </c>
      <c r="I173" s="173">
        <v>7</v>
      </c>
      <c r="J173" s="173">
        <v>13</v>
      </c>
      <c r="K173" s="173">
        <v>9</v>
      </c>
      <c r="L173" s="173">
        <v>10</v>
      </c>
      <c r="M173" s="173">
        <v>72</v>
      </c>
      <c r="N173" s="182">
        <v>5.3181818181818183</v>
      </c>
      <c r="O173" s="183">
        <v>1.2025052199999999</v>
      </c>
      <c r="P173" s="180">
        <v>25.210526300000001</v>
      </c>
      <c r="Q173" s="173">
        <v>50</v>
      </c>
      <c r="R173" s="173">
        <v>52</v>
      </c>
      <c r="S173" s="173">
        <v>102</v>
      </c>
      <c r="T173" s="182">
        <v>-5.3181818181818175</v>
      </c>
      <c r="U173" s="173">
        <v>57.4</v>
      </c>
      <c r="V173" s="173">
        <v>72.099999999999994</v>
      </c>
      <c r="W173" s="173">
        <v>1</v>
      </c>
      <c r="X173" s="173">
        <v>7</v>
      </c>
      <c r="Y173" s="173">
        <v>29</v>
      </c>
      <c r="Z173" s="173">
        <v>32</v>
      </c>
      <c r="AA173" s="173">
        <v>68</v>
      </c>
      <c r="AB173" s="180">
        <v>2.0090909090909097</v>
      </c>
    </row>
    <row r="174" spans="1:28" s="173" customFormat="1" x14ac:dyDescent="0.2">
      <c r="A174" s="173" t="s">
        <v>3778</v>
      </c>
      <c r="B174" s="173" t="s">
        <v>3638</v>
      </c>
      <c r="C174" s="173">
        <v>45.7</v>
      </c>
      <c r="D174" s="173">
        <v>12.4</v>
      </c>
      <c r="E174" s="173">
        <v>26.9</v>
      </c>
      <c r="F174" s="173">
        <v>117.5</v>
      </c>
      <c r="G174" s="173">
        <v>15.2</v>
      </c>
      <c r="H174" s="173">
        <v>44</v>
      </c>
      <c r="I174" s="173">
        <v>2</v>
      </c>
      <c r="J174" s="173">
        <v>4</v>
      </c>
      <c r="K174" s="173">
        <v>2</v>
      </c>
      <c r="L174" s="173">
        <v>19</v>
      </c>
      <c r="M174" s="173">
        <v>71</v>
      </c>
      <c r="N174" s="182">
        <v>5.5545454545454547</v>
      </c>
      <c r="O174" s="183">
        <v>1.20257038</v>
      </c>
      <c r="P174" s="180">
        <v>25.53125</v>
      </c>
      <c r="Q174" s="173">
        <v>49</v>
      </c>
      <c r="R174" s="173">
        <v>53</v>
      </c>
      <c r="S174" s="173">
        <v>102</v>
      </c>
      <c r="T174" s="182">
        <v>-5.5545454545454538</v>
      </c>
      <c r="U174" s="173">
        <v>70.400000000000006</v>
      </c>
      <c r="V174" s="173">
        <v>75.2</v>
      </c>
      <c r="W174" s="173">
        <v>0.4</v>
      </c>
      <c r="X174" s="173">
        <v>3</v>
      </c>
      <c r="Y174" s="173">
        <v>18</v>
      </c>
      <c r="Z174" s="173">
        <v>26</v>
      </c>
      <c r="AA174" s="173">
        <v>47</v>
      </c>
      <c r="AB174" s="180">
        <v>4.6090909090909093</v>
      </c>
    </row>
    <row r="175" spans="1:28" s="173" customFormat="1" x14ac:dyDescent="0.2">
      <c r="A175" s="173" t="s">
        <v>3831</v>
      </c>
      <c r="B175" s="173" t="s">
        <v>3738</v>
      </c>
      <c r="C175" s="173">
        <v>47.1</v>
      </c>
      <c r="D175" s="173">
        <v>42.3</v>
      </c>
      <c r="E175" s="173">
        <v>15.7</v>
      </c>
      <c r="F175" s="173">
        <v>95.9</v>
      </c>
      <c r="G175" s="173">
        <v>12.9</v>
      </c>
      <c r="H175" s="173">
        <v>41</v>
      </c>
      <c r="I175" s="173">
        <v>14</v>
      </c>
      <c r="J175" s="173">
        <v>16</v>
      </c>
      <c r="K175" s="173">
        <v>11</v>
      </c>
      <c r="L175" s="173">
        <v>14</v>
      </c>
      <c r="M175" s="173">
        <v>96</v>
      </c>
      <c r="N175" s="182">
        <v>4.372727272727273</v>
      </c>
      <c r="O175" s="183">
        <v>1.1970198700000001</v>
      </c>
      <c r="P175" s="180">
        <v>25.1666667</v>
      </c>
      <c r="Q175" s="173">
        <v>53</v>
      </c>
      <c r="R175" s="173">
        <v>50</v>
      </c>
      <c r="S175" s="173">
        <v>103</v>
      </c>
      <c r="T175" s="182">
        <v>-5.7909090909090901</v>
      </c>
      <c r="U175" s="173">
        <v>55.3</v>
      </c>
      <c r="V175" s="173">
        <v>79.900000000000006</v>
      </c>
      <c r="W175" s="173">
        <v>0</v>
      </c>
      <c r="X175" s="173">
        <v>8</v>
      </c>
      <c r="Y175" s="173">
        <v>10</v>
      </c>
      <c r="Z175" s="173">
        <v>2</v>
      </c>
      <c r="AA175" s="173">
        <v>20</v>
      </c>
      <c r="AB175" s="180">
        <v>6.2636363636363637</v>
      </c>
    </row>
    <row r="176" spans="1:28" s="173" customFormat="1" x14ac:dyDescent="0.2">
      <c r="A176" s="173" t="s">
        <v>3781</v>
      </c>
      <c r="B176" s="173" t="s">
        <v>3689</v>
      </c>
      <c r="C176" s="173">
        <v>48.3</v>
      </c>
      <c r="D176" s="173">
        <v>22.2</v>
      </c>
      <c r="E176" s="173">
        <v>30.3</v>
      </c>
      <c r="F176" s="173">
        <v>112.6</v>
      </c>
      <c r="G176" s="173">
        <v>11.9</v>
      </c>
      <c r="H176" s="173">
        <v>29</v>
      </c>
      <c r="I176" s="173">
        <v>4</v>
      </c>
      <c r="J176" s="173">
        <v>3</v>
      </c>
      <c r="K176" s="173">
        <v>4</v>
      </c>
      <c r="L176" s="173">
        <v>12</v>
      </c>
      <c r="M176" s="173">
        <v>52</v>
      </c>
      <c r="N176" s="182">
        <v>6.0272727272727273</v>
      </c>
      <c r="O176" s="183">
        <v>1.17993631</v>
      </c>
      <c r="P176" s="180">
        <v>26.1666667</v>
      </c>
      <c r="Q176" s="173">
        <v>54</v>
      </c>
      <c r="R176" s="173">
        <v>54</v>
      </c>
      <c r="S176" s="173">
        <v>108</v>
      </c>
      <c r="T176" s="182">
        <v>-6.0272727272727264</v>
      </c>
      <c r="U176" s="173">
        <v>66.400000000000006</v>
      </c>
      <c r="V176" s="173">
        <v>64.2</v>
      </c>
      <c r="W176" s="173">
        <v>2.1</v>
      </c>
      <c r="X176" s="173">
        <v>4</v>
      </c>
      <c r="Y176" s="173">
        <v>39</v>
      </c>
      <c r="Z176" s="173">
        <v>38</v>
      </c>
      <c r="AA176" s="173">
        <v>81</v>
      </c>
      <c r="AB176" s="180">
        <v>0.35454545454545539</v>
      </c>
    </row>
    <row r="177" spans="1:28" s="173" customFormat="1" x14ac:dyDescent="0.2">
      <c r="A177" s="173" t="s">
        <v>3793</v>
      </c>
      <c r="B177" s="173" t="s">
        <v>3701</v>
      </c>
      <c r="C177" s="173">
        <v>48.8</v>
      </c>
      <c r="D177" s="173">
        <v>8.6999999999999993</v>
      </c>
      <c r="E177" s="173">
        <v>47</v>
      </c>
      <c r="F177" s="173">
        <v>132.19999999999999</v>
      </c>
      <c r="G177" s="173">
        <v>7</v>
      </c>
      <c r="H177" s="173">
        <v>27</v>
      </c>
      <c r="I177" s="173">
        <v>1</v>
      </c>
      <c r="J177" s="173">
        <v>1</v>
      </c>
      <c r="K177" s="173">
        <v>1</v>
      </c>
      <c r="L177" s="173">
        <v>5</v>
      </c>
      <c r="M177" s="173">
        <v>35</v>
      </c>
      <c r="N177" s="182">
        <v>6.2636363636363637</v>
      </c>
      <c r="O177" s="183">
        <v>1.1140142500000001</v>
      </c>
      <c r="P177" s="180">
        <v>28.066666699999999</v>
      </c>
      <c r="Q177" s="173">
        <v>55</v>
      </c>
      <c r="R177" s="173">
        <v>55</v>
      </c>
      <c r="S177" s="173">
        <v>110</v>
      </c>
      <c r="T177" s="182">
        <v>-6.2636363636363628</v>
      </c>
      <c r="U177" s="173">
        <v>94.8</v>
      </c>
      <c r="V177" s="173">
        <v>77.2</v>
      </c>
      <c r="W177" s="173">
        <v>0.4</v>
      </c>
      <c r="X177" s="173">
        <v>1</v>
      </c>
      <c r="Y177" s="173">
        <v>16</v>
      </c>
      <c r="Z177" s="173">
        <v>25</v>
      </c>
      <c r="AA177" s="173">
        <v>42</v>
      </c>
      <c r="AB177" s="180">
        <v>5.5545454545454547</v>
      </c>
    </row>
    <row r="178" spans="1:28" s="173" customFormat="1" x14ac:dyDescent="0.2">
      <c r="A178" s="173" t="s">
        <v>3787</v>
      </c>
      <c r="B178" s="173" t="s">
        <v>3695</v>
      </c>
      <c r="C178" s="173">
        <v>55.7</v>
      </c>
      <c r="D178" s="173">
        <v>17.2</v>
      </c>
      <c r="E178" s="173">
        <v>35.9</v>
      </c>
      <c r="F178" s="173">
        <v>117.4</v>
      </c>
      <c r="G178" s="173">
        <v>6.2</v>
      </c>
      <c r="H178" s="173">
        <v>5</v>
      </c>
      <c r="I178" s="173">
        <v>3</v>
      </c>
      <c r="J178" s="173">
        <v>2</v>
      </c>
      <c r="K178" s="173">
        <v>3</v>
      </c>
      <c r="L178" s="173">
        <v>3</v>
      </c>
      <c r="M178" s="173">
        <v>16</v>
      </c>
      <c r="N178" s="182">
        <v>6.5</v>
      </c>
      <c r="O178" s="183">
        <v>1.1016200300000001</v>
      </c>
      <c r="P178" s="180">
        <v>28.2916667</v>
      </c>
      <c r="Q178" s="173">
        <v>56</v>
      </c>
      <c r="R178" s="173">
        <v>56</v>
      </c>
      <c r="S178" s="173">
        <v>112</v>
      </c>
      <c r="T178" s="182">
        <v>-6.5</v>
      </c>
      <c r="U178" s="173">
        <v>80.599999999999994</v>
      </c>
      <c r="V178" s="173">
        <v>84.4</v>
      </c>
      <c r="W178" s="173">
        <v>0</v>
      </c>
      <c r="X178" s="173">
        <v>2</v>
      </c>
      <c r="Y178" s="173">
        <v>4</v>
      </c>
      <c r="Z178" s="173">
        <v>1</v>
      </c>
      <c r="AA178" s="173">
        <v>7</v>
      </c>
      <c r="AB178" s="180">
        <v>6.5</v>
      </c>
    </row>
    <row r="179" spans="1:28" s="173" customFormat="1" x14ac:dyDescent="0.2"/>
    <row r="180" spans="1:28" s="173" customFormat="1" x14ac:dyDescent="0.2"/>
    <row r="181" spans="1:28" s="173" customFormat="1" x14ac:dyDescent="0.2"/>
    <row r="182" spans="1:28" s="173" customFormat="1" x14ac:dyDescent="0.2"/>
  </sheetData>
  <sheetProtection algorithmName="SHA-512" hashValue="2RUPzyiagCVm6h8uTAqTyqhs5CSPZQHBqVINk2Sf7hcg5JEzZHQizwJ9RgFtcSJCH+5/sn46U5yfPLm7Q4RYLA==" saltValue="Gkr5vpr8wsXsN/OsRVn7cQ==" spinCount="100000" sheet="1" objects="1" scenarios="1"/>
  <sortState ref="A123:AB178">
    <sortCondition descending="1" ref="T123:T17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81</v>
      </c>
      <c r="B9" t="s">
        <v>303</v>
      </c>
      <c r="C9" t="s">
        <v>93</v>
      </c>
      <c r="D9" t="s">
        <v>219</v>
      </c>
      <c r="E9" t="s">
        <v>220</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82</v>
      </c>
      <c r="B10" t="s">
        <v>304</v>
      </c>
      <c r="C10" t="s">
        <v>93</v>
      </c>
      <c r="D10" t="s">
        <v>221</v>
      </c>
      <c r="E10" t="s">
        <v>222</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83</v>
      </c>
      <c r="B11" t="s">
        <v>305</v>
      </c>
      <c r="C11" t="s">
        <v>93</v>
      </c>
      <c r="D11" t="s">
        <v>223</v>
      </c>
      <c r="E11" t="s">
        <v>218</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84</v>
      </c>
      <c r="B12" t="s">
        <v>306</v>
      </c>
      <c r="C12" t="s">
        <v>93</v>
      </c>
      <c r="D12" t="s">
        <v>224</v>
      </c>
      <c r="E12" t="s">
        <v>225</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85</v>
      </c>
      <c r="B13" t="s">
        <v>307</v>
      </c>
      <c r="C13" t="s">
        <v>93</v>
      </c>
      <c r="D13" t="s">
        <v>226</v>
      </c>
      <c r="E13" t="s">
        <v>222</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86</v>
      </c>
      <c r="B14" t="s">
        <v>308</v>
      </c>
      <c r="C14" t="s">
        <v>93</v>
      </c>
      <c r="D14" t="s">
        <v>227</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87</v>
      </c>
      <c r="B15" t="s">
        <v>309</v>
      </c>
      <c r="C15" t="s">
        <v>93</v>
      </c>
      <c r="D15" t="s">
        <v>228</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88</v>
      </c>
      <c r="B16" t="s">
        <v>310</v>
      </c>
      <c r="C16" t="s">
        <v>93</v>
      </c>
      <c r="D16" t="s">
        <v>229</v>
      </c>
      <c r="E16" t="s">
        <v>230</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89</v>
      </c>
      <c r="B17" t="s">
        <v>311</v>
      </c>
      <c r="C17" t="s">
        <v>93</v>
      </c>
      <c r="D17" t="s">
        <v>231</v>
      </c>
      <c r="E17" t="s">
        <v>232</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90</v>
      </c>
      <c r="B18" t="s">
        <v>312</v>
      </c>
      <c r="C18" t="s">
        <v>93</v>
      </c>
      <c r="D18" t="s">
        <v>233</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156</v>
      </c>
      <c r="B19"/>
      <c r="C19" t="s">
        <v>215</v>
      </c>
      <c r="D19" t="s">
        <v>234</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157</v>
      </c>
      <c r="B20"/>
      <c r="C20" t="s">
        <v>215</v>
      </c>
      <c r="D20" t="s">
        <v>67</v>
      </c>
      <c r="E20" t="s">
        <v>235</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158</v>
      </c>
      <c r="B21"/>
      <c r="C21" t="s">
        <v>215</v>
      </c>
      <c r="D21" t="s">
        <v>236</v>
      </c>
      <c r="E21" t="s">
        <v>225</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159</v>
      </c>
      <c r="B22"/>
      <c r="C22" t="s">
        <v>215</v>
      </c>
      <c r="D22" t="s">
        <v>237</v>
      </c>
      <c r="E22" t="s">
        <v>225</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160</v>
      </c>
      <c r="B23"/>
      <c r="C23" t="s">
        <v>215</v>
      </c>
      <c r="D23" t="s">
        <v>238</v>
      </c>
      <c r="E23" t="s">
        <v>220</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161</v>
      </c>
      <c r="B24"/>
      <c r="C24" t="s">
        <v>215</v>
      </c>
      <c r="D24" t="s">
        <v>239</v>
      </c>
      <c r="E24" t="s">
        <v>225</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162</v>
      </c>
      <c r="B25"/>
      <c r="C25" t="s">
        <v>215</v>
      </c>
      <c r="D25" t="s">
        <v>240</v>
      </c>
      <c r="E25" t="s">
        <v>222</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163</v>
      </c>
      <c r="B26"/>
      <c r="C26" t="s">
        <v>215</v>
      </c>
      <c r="D26" t="s">
        <v>241</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164</v>
      </c>
      <c r="B27"/>
      <c r="C27" t="s">
        <v>216</v>
      </c>
      <c r="D27" t="s">
        <v>67</v>
      </c>
      <c r="E27" t="s">
        <v>225</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165</v>
      </c>
      <c r="B28"/>
      <c r="C28" t="s">
        <v>215</v>
      </c>
      <c r="D28" t="s">
        <v>242</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166</v>
      </c>
      <c r="B29"/>
      <c r="C29" t="s">
        <v>215</v>
      </c>
      <c r="D29" t="s">
        <v>243</v>
      </c>
      <c r="E29" t="s">
        <v>244</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167</v>
      </c>
      <c r="B30"/>
      <c r="C30" t="s">
        <v>215</v>
      </c>
      <c r="D30" t="s">
        <v>245</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168</v>
      </c>
      <c r="B31"/>
      <c r="C31" t="s">
        <v>215</v>
      </c>
      <c r="D31" t="s">
        <v>246</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169</v>
      </c>
      <c r="B32"/>
      <c r="C32" t="s">
        <v>215</v>
      </c>
      <c r="D32" t="s">
        <v>247</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170</v>
      </c>
      <c r="B33"/>
      <c r="C33" t="s">
        <v>215</v>
      </c>
      <c r="D33" t="s">
        <v>248</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171</v>
      </c>
      <c r="B34"/>
      <c r="C34" t="s">
        <v>215</v>
      </c>
      <c r="D34" t="s">
        <v>249</v>
      </c>
      <c r="E34" t="s">
        <v>250</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172</v>
      </c>
      <c r="B35"/>
      <c r="C35" t="s">
        <v>215</v>
      </c>
      <c r="D35" t="s">
        <v>251</v>
      </c>
      <c r="E35" t="s">
        <v>252</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173</v>
      </c>
      <c r="B36"/>
      <c r="C36" t="s">
        <v>215</v>
      </c>
      <c r="D36" t="s">
        <v>253</v>
      </c>
      <c r="E36" t="s">
        <v>254</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174</v>
      </c>
      <c r="B37"/>
      <c r="C37" t="s">
        <v>215</v>
      </c>
      <c r="D37" t="s">
        <v>255</v>
      </c>
      <c r="E37" t="s">
        <v>256</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175</v>
      </c>
      <c r="B38"/>
      <c r="C38" t="s">
        <v>215</v>
      </c>
      <c r="D38" t="s">
        <v>257</v>
      </c>
      <c r="E38" t="s">
        <v>258</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176</v>
      </c>
      <c r="B39"/>
      <c r="C39" t="s">
        <v>216</v>
      </c>
      <c r="D39" t="s">
        <v>67</v>
      </c>
      <c r="E39" t="s">
        <v>259</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177</v>
      </c>
      <c r="B40"/>
      <c r="C40" t="s">
        <v>215</v>
      </c>
      <c r="D40" t="s">
        <v>260</v>
      </c>
      <c r="E40" t="s">
        <v>261</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178</v>
      </c>
      <c r="B41"/>
      <c r="C41" t="s">
        <v>215</v>
      </c>
      <c r="D41" t="s">
        <v>262</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179</v>
      </c>
      <c r="B42"/>
      <c r="C42" t="s">
        <v>215</v>
      </c>
      <c r="D42" t="s">
        <v>263</v>
      </c>
      <c r="E42" t="s">
        <v>264</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180</v>
      </c>
      <c r="B43"/>
      <c r="C43" t="s">
        <v>215</v>
      </c>
      <c r="D43" t="s">
        <v>52</v>
      </c>
      <c r="E43" t="s">
        <v>265</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181</v>
      </c>
      <c r="B44"/>
      <c r="C44" t="s">
        <v>215</v>
      </c>
      <c r="D44" t="s">
        <v>266</v>
      </c>
      <c r="E44" t="s">
        <v>267</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182</v>
      </c>
      <c r="B45"/>
      <c r="C45" t="s">
        <v>215</v>
      </c>
      <c r="D45" t="s">
        <v>268</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183</v>
      </c>
      <c r="B46"/>
      <c r="C46" t="s">
        <v>215</v>
      </c>
      <c r="D46" t="s">
        <v>223</v>
      </c>
      <c r="E46" t="s">
        <v>269</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184</v>
      </c>
      <c r="B47"/>
      <c r="C47" t="s">
        <v>215</v>
      </c>
      <c r="D47" t="s">
        <v>270</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185</v>
      </c>
      <c r="B48"/>
      <c r="C48" t="s">
        <v>215</v>
      </c>
      <c r="D48" t="s">
        <v>271</v>
      </c>
      <c r="E48" t="s">
        <v>272</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186</v>
      </c>
      <c r="B49"/>
      <c r="C49" t="s">
        <v>215</v>
      </c>
      <c r="D49" t="s">
        <v>273</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187</v>
      </c>
      <c r="B50"/>
      <c r="C50" t="s">
        <v>215</v>
      </c>
      <c r="D50" t="s">
        <v>274</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188</v>
      </c>
      <c r="B51"/>
      <c r="C51" t="s">
        <v>215</v>
      </c>
      <c r="D51" t="s">
        <v>275</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189</v>
      </c>
      <c r="B52"/>
      <c r="C52" t="s">
        <v>215</v>
      </c>
      <c r="D52" t="s">
        <v>276</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190</v>
      </c>
      <c r="B53"/>
      <c r="C53" t="s">
        <v>215</v>
      </c>
      <c r="D53" t="s">
        <v>277</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191</v>
      </c>
      <c r="B54"/>
      <c r="C54" t="s">
        <v>215</v>
      </c>
      <c r="D54" t="s">
        <v>278</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192</v>
      </c>
      <c r="B55"/>
      <c r="C55" t="s">
        <v>215</v>
      </c>
      <c r="D55" t="s">
        <v>49</v>
      </c>
      <c r="E55" t="s">
        <v>279</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193</v>
      </c>
      <c r="B56"/>
      <c r="C56" t="s">
        <v>215</v>
      </c>
      <c r="D56" t="s">
        <v>280</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194</v>
      </c>
      <c r="B57"/>
      <c r="C57" t="s">
        <v>215</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195</v>
      </c>
      <c r="B58"/>
      <c r="C58" t="s">
        <v>215</v>
      </c>
      <c r="D58" t="s">
        <v>281</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196</v>
      </c>
      <c r="B59" s="74" t="s">
        <v>214</v>
      </c>
      <c r="C59" s="74" t="s">
        <v>215</v>
      </c>
      <c r="D59" s="74" t="s">
        <v>282</v>
      </c>
      <c r="E59" s="74" t="s">
        <v>222</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197</v>
      </c>
      <c r="B60" s="74" t="s">
        <v>214</v>
      </c>
      <c r="C60" s="74" t="s">
        <v>215</v>
      </c>
      <c r="D60" s="74" t="s">
        <v>283</v>
      </c>
      <c r="E60" s="74" t="s">
        <v>284</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198</v>
      </c>
      <c r="B61" s="74" t="s">
        <v>214</v>
      </c>
      <c r="C61" s="74" t="s">
        <v>215</v>
      </c>
      <c r="D61" s="74" t="s">
        <v>285</v>
      </c>
      <c r="E61" s="74" t="s">
        <v>244</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199</v>
      </c>
      <c r="B62" s="74" t="s">
        <v>214</v>
      </c>
      <c r="C62" s="74" t="s">
        <v>215</v>
      </c>
      <c r="D62" s="74" t="s">
        <v>286</v>
      </c>
      <c r="E62" s="74" t="s">
        <v>218</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200</v>
      </c>
      <c r="B63" s="74" t="s">
        <v>214</v>
      </c>
      <c r="C63" s="74" t="s">
        <v>215</v>
      </c>
      <c r="D63" s="74" t="s">
        <v>286</v>
      </c>
      <c r="E63" s="74" t="s">
        <v>287</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201</v>
      </c>
      <c r="B64" s="74" t="s">
        <v>214</v>
      </c>
      <c r="C64" s="74" t="s">
        <v>215</v>
      </c>
      <c r="D64" s="74" t="s">
        <v>282</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202</v>
      </c>
      <c r="B65" s="74" t="s">
        <v>214</v>
      </c>
      <c r="C65" s="74" t="s">
        <v>215</v>
      </c>
      <c r="D65" s="74" t="s">
        <v>288</v>
      </c>
      <c r="E65" s="74" t="s">
        <v>267</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203</v>
      </c>
      <c r="B66" s="74" t="s">
        <v>214</v>
      </c>
      <c r="C66" s="74" t="s">
        <v>215</v>
      </c>
      <c r="D66" s="74" t="s">
        <v>289</v>
      </c>
      <c r="E66" s="74" t="s">
        <v>290</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204</v>
      </c>
      <c r="B67" s="74" t="s">
        <v>214</v>
      </c>
      <c r="C67" s="74" t="s">
        <v>215</v>
      </c>
      <c r="D67" s="74" t="s">
        <v>291</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205</v>
      </c>
      <c r="B68" s="74" t="s">
        <v>214</v>
      </c>
      <c r="C68" s="74" t="s">
        <v>215</v>
      </c>
      <c r="D68" s="74" t="s">
        <v>292</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206</v>
      </c>
      <c r="B69" s="74" t="s">
        <v>214</v>
      </c>
      <c r="C69" s="74" t="s">
        <v>215</v>
      </c>
      <c r="D69" s="74" t="s">
        <v>293</v>
      </c>
      <c r="E69" s="74" t="s">
        <v>294</v>
      </c>
      <c r="CI69" s="71"/>
      <c r="CJ69" s="72"/>
      <c r="CK69" s="144"/>
      <c r="CO69" s="71"/>
      <c r="CP69" s="144"/>
      <c r="CQ69" s="144"/>
      <c r="CU69" s="71"/>
      <c r="CV69" s="72"/>
      <c r="CW69" s="144"/>
      <c r="DA69" s="71">
        <f t="shared" si="2"/>
        <v>100</v>
      </c>
      <c r="DB69" s="144">
        <v>22</v>
      </c>
      <c r="DC69" s="72">
        <v>22</v>
      </c>
    </row>
    <row r="70" spans="1:107" x14ac:dyDescent="0.2">
      <c r="A70" s="74" t="s">
        <v>207</v>
      </c>
      <c r="B70" s="74" t="s">
        <v>214</v>
      </c>
      <c r="C70" s="74" t="s">
        <v>215</v>
      </c>
      <c r="D70" s="74" t="s">
        <v>295</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208</v>
      </c>
      <c r="B71" s="74" t="s">
        <v>214</v>
      </c>
      <c r="C71" s="74" t="s">
        <v>215</v>
      </c>
      <c r="D71" s="74" t="s">
        <v>296</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209</v>
      </c>
      <c r="B72" s="74" t="s">
        <v>214</v>
      </c>
      <c r="C72" s="74" t="s">
        <v>215</v>
      </c>
      <c r="D72" s="74" t="s">
        <v>297</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210</v>
      </c>
      <c r="B73" s="74" t="s">
        <v>214</v>
      </c>
      <c r="C73" s="74" t="s">
        <v>215</v>
      </c>
      <c r="D73" s="74" t="s">
        <v>298</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211</v>
      </c>
      <c r="B74" s="74" t="s">
        <v>214</v>
      </c>
      <c r="C74" s="74" t="s">
        <v>215</v>
      </c>
      <c r="D74" s="74" t="s">
        <v>299</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212</v>
      </c>
      <c r="B75" s="74" t="s">
        <v>214</v>
      </c>
      <c r="C75" s="74" t="s">
        <v>215</v>
      </c>
      <c r="D75" s="74" t="s">
        <v>300</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213</v>
      </c>
      <c r="B76" s="74" t="s">
        <v>214</v>
      </c>
      <c r="C76" s="74" t="s">
        <v>215</v>
      </c>
      <c r="D76" s="74" t="s">
        <v>297</v>
      </c>
      <c r="E76" s="74" t="s">
        <v>279</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81</v>
      </c>
      <c r="B9" t="s">
        <v>303</v>
      </c>
      <c r="C9" t="s">
        <v>93</v>
      </c>
      <c r="D9" t="s">
        <v>219</v>
      </c>
      <c r="E9" t="s">
        <v>220</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82</v>
      </c>
      <c r="B10" t="s">
        <v>304</v>
      </c>
      <c r="C10" t="s">
        <v>93</v>
      </c>
      <c r="D10" t="s">
        <v>221</v>
      </c>
      <c r="E10" t="s">
        <v>222</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83</v>
      </c>
      <c r="B11" t="s">
        <v>305</v>
      </c>
      <c r="C11" t="s">
        <v>93</v>
      </c>
      <c r="D11" t="s">
        <v>223</v>
      </c>
      <c r="E11" t="s">
        <v>218</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84</v>
      </c>
      <c r="B12" t="s">
        <v>306</v>
      </c>
      <c r="C12" t="s">
        <v>93</v>
      </c>
      <c r="D12" t="s">
        <v>224</v>
      </c>
      <c r="E12" t="s">
        <v>225</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85</v>
      </c>
      <c r="B13" t="s">
        <v>307</v>
      </c>
      <c r="C13" t="s">
        <v>93</v>
      </c>
      <c r="D13" t="s">
        <v>226</v>
      </c>
      <c r="E13" t="s">
        <v>222</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86</v>
      </c>
      <c r="B14" t="s">
        <v>308</v>
      </c>
      <c r="C14" t="s">
        <v>93</v>
      </c>
      <c r="D14" t="s">
        <v>227</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87</v>
      </c>
      <c r="B15" t="s">
        <v>309</v>
      </c>
      <c r="C15" t="s">
        <v>93</v>
      </c>
      <c r="D15" t="s">
        <v>228</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88</v>
      </c>
      <c r="B16" t="s">
        <v>310</v>
      </c>
      <c r="C16" t="s">
        <v>93</v>
      </c>
      <c r="D16" t="s">
        <v>229</v>
      </c>
      <c r="E16" t="s">
        <v>230</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89</v>
      </c>
      <c r="B17" t="s">
        <v>311</v>
      </c>
      <c r="C17" t="s">
        <v>93</v>
      </c>
      <c r="D17" t="s">
        <v>231</v>
      </c>
      <c r="E17" t="s">
        <v>232</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90</v>
      </c>
      <c r="B18" t="s">
        <v>312</v>
      </c>
      <c r="C18" t="s">
        <v>93</v>
      </c>
      <c r="D18" t="s">
        <v>233</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156</v>
      </c>
      <c r="B19"/>
      <c r="C19" t="s">
        <v>215</v>
      </c>
      <c r="D19" t="s">
        <v>234</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157</v>
      </c>
      <c r="B20"/>
      <c r="C20" t="s">
        <v>215</v>
      </c>
      <c r="D20" t="s">
        <v>67</v>
      </c>
      <c r="E20" t="s">
        <v>235</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158</v>
      </c>
      <c r="B21"/>
      <c r="C21" t="s">
        <v>215</v>
      </c>
      <c r="D21" t="s">
        <v>236</v>
      </c>
      <c r="E21" t="s">
        <v>225</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159</v>
      </c>
      <c r="B22"/>
      <c r="C22" t="s">
        <v>215</v>
      </c>
      <c r="D22" t="s">
        <v>237</v>
      </c>
      <c r="E22" t="s">
        <v>225</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160</v>
      </c>
      <c r="B23"/>
      <c r="C23" t="s">
        <v>215</v>
      </c>
      <c r="D23" t="s">
        <v>238</v>
      </c>
      <c r="E23" t="s">
        <v>220</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161</v>
      </c>
      <c r="B24"/>
      <c r="C24" t="s">
        <v>215</v>
      </c>
      <c r="D24" t="s">
        <v>239</v>
      </c>
      <c r="E24" t="s">
        <v>225</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162</v>
      </c>
      <c r="B25"/>
      <c r="C25" t="s">
        <v>215</v>
      </c>
      <c r="D25" t="s">
        <v>240</v>
      </c>
      <c r="E25" t="s">
        <v>222</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163</v>
      </c>
      <c r="B26"/>
      <c r="C26" t="s">
        <v>215</v>
      </c>
      <c r="D26" t="s">
        <v>241</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164</v>
      </c>
      <c r="B27"/>
      <c r="C27" t="s">
        <v>216</v>
      </c>
      <c r="D27" t="s">
        <v>67</v>
      </c>
      <c r="E27" t="s">
        <v>225</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165</v>
      </c>
      <c r="B28"/>
      <c r="C28" t="s">
        <v>215</v>
      </c>
      <c r="D28" t="s">
        <v>242</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166</v>
      </c>
      <c r="B29"/>
      <c r="C29" t="s">
        <v>215</v>
      </c>
      <c r="D29" t="s">
        <v>243</v>
      </c>
      <c r="E29" t="s">
        <v>244</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167</v>
      </c>
      <c r="B30"/>
      <c r="C30" t="s">
        <v>215</v>
      </c>
      <c r="D30" t="s">
        <v>245</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168</v>
      </c>
      <c r="B31"/>
      <c r="C31" t="s">
        <v>215</v>
      </c>
      <c r="D31" t="s">
        <v>246</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169</v>
      </c>
      <c r="B32"/>
      <c r="C32" t="s">
        <v>215</v>
      </c>
      <c r="D32" t="s">
        <v>247</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170</v>
      </c>
      <c r="B33"/>
      <c r="C33" t="s">
        <v>215</v>
      </c>
      <c r="D33" t="s">
        <v>248</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171</v>
      </c>
      <c r="B34"/>
      <c r="C34" t="s">
        <v>215</v>
      </c>
      <c r="D34" t="s">
        <v>249</v>
      </c>
      <c r="E34" t="s">
        <v>250</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172</v>
      </c>
      <c r="B35"/>
      <c r="C35" t="s">
        <v>215</v>
      </c>
      <c r="D35" t="s">
        <v>251</v>
      </c>
      <c r="E35" t="s">
        <v>252</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173</v>
      </c>
      <c r="B36"/>
      <c r="C36" t="s">
        <v>215</v>
      </c>
      <c r="D36" t="s">
        <v>253</v>
      </c>
      <c r="E36" t="s">
        <v>254</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174</v>
      </c>
      <c r="B37"/>
      <c r="C37" t="s">
        <v>215</v>
      </c>
      <c r="D37" t="s">
        <v>255</v>
      </c>
      <c r="E37" t="s">
        <v>256</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175</v>
      </c>
      <c r="B38"/>
      <c r="C38" t="s">
        <v>215</v>
      </c>
      <c r="D38" t="s">
        <v>257</v>
      </c>
      <c r="E38" t="s">
        <v>258</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176</v>
      </c>
      <c r="B39"/>
      <c r="C39" t="s">
        <v>216</v>
      </c>
      <c r="D39" t="s">
        <v>67</v>
      </c>
      <c r="E39" t="s">
        <v>259</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177</v>
      </c>
      <c r="B40"/>
      <c r="C40" t="s">
        <v>215</v>
      </c>
      <c r="D40" t="s">
        <v>260</v>
      </c>
      <c r="E40" t="s">
        <v>261</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178</v>
      </c>
      <c r="B41"/>
      <c r="C41" t="s">
        <v>215</v>
      </c>
      <c r="D41" t="s">
        <v>262</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179</v>
      </c>
      <c r="B42"/>
      <c r="C42" t="s">
        <v>215</v>
      </c>
      <c r="D42" t="s">
        <v>263</v>
      </c>
      <c r="E42" t="s">
        <v>264</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180</v>
      </c>
      <c r="B43"/>
      <c r="C43" t="s">
        <v>215</v>
      </c>
      <c r="D43" t="s">
        <v>52</v>
      </c>
      <c r="E43" t="s">
        <v>265</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181</v>
      </c>
      <c r="B44"/>
      <c r="C44" t="s">
        <v>215</v>
      </c>
      <c r="D44" t="s">
        <v>266</v>
      </c>
      <c r="E44" t="s">
        <v>267</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182</v>
      </c>
      <c r="B45"/>
      <c r="C45" t="s">
        <v>215</v>
      </c>
      <c r="D45" t="s">
        <v>268</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183</v>
      </c>
      <c r="B46"/>
      <c r="C46" t="s">
        <v>215</v>
      </c>
      <c r="D46" t="s">
        <v>223</v>
      </c>
      <c r="E46" t="s">
        <v>269</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184</v>
      </c>
      <c r="B47"/>
      <c r="C47" t="s">
        <v>215</v>
      </c>
      <c r="D47" t="s">
        <v>270</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185</v>
      </c>
      <c r="B48"/>
      <c r="C48" t="s">
        <v>215</v>
      </c>
      <c r="D48" t="s">
        <v>271</v>
      </c>
      <c r="E48" t="s">
        <v>272</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186</v>
      </c>
      <c r="B49"/>
      <c r="C49" t="s">
        <v>215</v>
      </c>
      <c r="D49" t="s">
        <v>273</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187</v>
      </c>
      <c r="B50"/>
      <c r="C50" t="s">
        <v>215</v>
      </c>
      <c r="D50" t="s">
        <v>274</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188</v>
      </c>
      <c r="B51"/>
      <c r="C51" t="s">
        <v>215</v>
      </c>
      <c r="D51" t="s">
        <v>275</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189</v>
      </c>
      <c r="B52"/>
      <c r="C52" t="s">
        <v>215</v>
      </c>
      <c r="D52" t="s">
        <v>276</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190</v>
      </c>
      <c r="B53"/>
      <c r="C53" t="s">
        <v>215</v>
      </c>
      <c r="D53" t="s">
        <v>277</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191</v>
      </c>
      <c r="B54"/>
      <c r="C54" t="s">
        <v>215</v>
      </c>
      <c r="D54" t="s">
        <v>278</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192</v>
      </c>
      <c r="B55"/>
      <c r="C55" t="s">
        <v>215</v>
      </c>
      <c r="D55" t="s">
        <v>49</v>
      </c>
      <c r="E55" t="s">
        <v>279</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193</v>
      </c>
      <c r="B56"/>
      <c r="C56" t="s">
        <v>215</v>
      </c>
      <c r="D56" t="s">
        <v>280</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194</v>
      </c>
      <c r="B57"/>
      <c r="C57" t="s">
        <v>215</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195</v>
      </c>
      <c r="B58"/>
      <c r="C58" t="s">
        <v>215</v>
      </c>
      <c r="D58" t="s">
        <v>281</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196</v>
      </c>
      <c r="B59" s="74" t="s">
        <v>214</v>
      </c>
      <c r="C59" s="74" t="s">
        <v>215</v>
      </c>
      <c r="D59" s="74" t="s">
        <v>282</v>
      </c>
      <c r="E59" s="74" t="s">
        <v>222</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197</v>
      </c>
      <c r="B60" s="74" t="s">
        <v>214</v>
      </c>
      <c r="C60" s="74" t="s">
        <v>215</v>
      </c>
      <c r="D60" s="74" t="s">
        <v>283</v>
      </c>
      <c r="E60" s="74" t="s">
        <v>284</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198</v>
      </c>
      <c r="B61" s="74" t="s">
        <v>214</v>
      </c>
      <c r="C61" s="74" t="s">
        <v>215</v>
      </c>
      <c r="D61" s="74" t="s">
        <v>285</v>
      </c>
      <c r="E61" s="74" t="s">
        <v>244</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199</v>
      </c>
      <c r="B62" s="74" t="s">
        <v>214</v>
      </c>
      <c r="C62" s="74" t="s">
        <v>215</v>
      </c>
      <c r="D62" s="74" t="s">
        <v>286</v>
      </c>
      <c r="E62" s="74" t="s">
        <v>218</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200</v>
      </c>
      <c r="B63" s="74" t="s">
        <v>214</v>
      </c>
      <c r="C63" s="74" t="s">
        <v>215</v>
      </c>
      <c r="D63" s="74" t="s">
        <v>286</v>
      </c>
      <c r="E63" s="74" t="s">
        <v>287</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201</v>
      </c>
      <c r="B64" s="74" t="s">
        <v>214</v>
      </c>
      <c r="C64" s="74" t="s">
        <v>215</v>
      </c>
      <c r="D64" s="74" t="s">
        <v>282</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202</v>
      </c>
      <c r="B65" s="74" t="s">
        <v>214</v>
      </c>
      <c r="C65" s="74" t="s">
        <v>215</v>
      </c>
      <c r="D65" s="74" t="s">
        <v>288</v>
      </c>
      <c r="E65" s="74" t="s">
        <v>267</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203</v>
      </c>
      <c r="B66" s="74" t="s">
        <v>214</v>
      </c>
      <c r="C66" s="74" t="s">
        <v>215</v>
      </c>
      <c r="D66" s="74" t="s">
        <v>289</v>
      </c>
      <c r="E66" s="74" t="s">
        <v>290</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204</v>
      </c>
      <c r="B67" s="74" t="s">
        <v>214</v>
      </c>
      <c r="C67" s="74" t="s">
        <v>215</v>
      </c>
      <c r="D67" s="74" t="s">
        <v>291</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205</v>
      </c>
      <c r="B68" s="74" t="s">
        <v>214</v>
      </c>
      <c r="C68" s="74" t="s">
        <v>215</v>
      </c>
      <c r="D68" s="74" t="s">
        <v>292</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206</v>
      </c>
      <c r="B69" s="74" t="s">
        <v>214</v>
      </c>
      <c r="C69" s="74" t="s">
        <v>215</v>
      </c>
      <c r="D69" s="74" t="s">
        <v>293</v>
      </c>
      <c r="E69" s="74" t="s">
        <v>294</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207</v>
      </c>
      <c r="B70" s="74" t="s">
        <v>214</v>
      </c>
      <c r="C70" s="74" t="s">
        <v>215</v>
      </c>
      <c r="D70" s="74" t="s">
        <v>295</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208</v>
      </c>
      <c r="B71" s="74" t="s">
        <v>214</v>
      </c>
      <c r="C71" s="74" t="s">
        <v>215</v>
      </c>
      <c r="D71" s="74" t="s">
        <v>296</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209</v>
      </c>
      <c r="B72" s="74" t="s">
        <v>214</v>
      </c>
      <c r="C72" s="74" t="s">
        <v>215</v>
      </c>
      <c r="D72" s="74" t="s">
        <v>297</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210</v>
      </c>
      <c r="B73" s="74" t="s">
        <v>214</v>
      </c>
      <c r="C73" s="74" t="s">
        <v>215</v>
      </c>
      <c r="D73" s="74" t="s">
        <v>298</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211</v>
      </c>
      <c r="B74" s="74" t="s">
        <v>214</v>
      </c>
      <c r="C74" s="74" t="s">
        <v>215</v>
      </c>
      <c r="D74" s="74" t="s">
        <v>299</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212</v>
      </c>
      <c r="B75" s="74" t="s">
        <v>214</v>
      </c>
      <c r="C75" s="74" t="s">
        <v>215</v>
      </c>
      <c r="D75" s="74" t="s">
        <v>300</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213</v>
      </c>
      <c r="B76" s="74" t="s">
        <v>214</v>
      </c>
      <c r="C76" s="74" t="s">
        <v>215</v>
      </c>
      <c r="D76" s="74" t="s">
        <v>297</v>
      </c>
      <c r="E76" s="74" t="s">
        <v>279</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94</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301</v>
      </c>
      <c r="AM253"/>
      <c r="AP253"/>
      <c r="AS253"/>
      <c r="AV253"/>
      <c r="AY253"/>
      <c r="BB253"/>
      <c r="BE253" s="23" t="s">
        <v>301</v>
      </c>
      <c r="BH253"/>
      <c r="BK253" s="23" t="s">
        <v>301</v>
      </c>
      <c r="BN253"/>
      <c r="BQ253" s="23" t="s">
        <v>301</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148</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148</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144</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3627</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30"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30"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80</v>
      </c>
      <c r="B8" s="1" t="s">
        <v>302</v>
      </c>
      <c r="C8" t="s">
        <v>93</v>
      </c>
      <c r="D8" t="s">
        <v>217</v>
      </c>
      <c r="E8" t="s">
        <v>218</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3637</v>
      </c>
      <c r="DJ8">
        <v>66</v>
      </c>
      <c r="DK8">
        <v>0</v>
      </c>
      <c r="DL8">
        <v>0</v>
      </c>
      <c r="DM8">
        <v>51</v>
      </c>
      <c r="DN8">
        <v>0</v>
      </c>
      <c r="DO8">
        <v>0</v>
      </c>
      <c r="DP8">
        <v>59</v>
      </c>
      <c r="DQ8">
        <v>0</v>
      </c>
      <c r="DR8">
        <v>0</v>
      </c>
      <c r="DS8">
        <v>51</v>
      </c>
      <c r="DT8">
        <v>0</v>
      </c>
      <c r="DU8">
        <v>0</v>
      </c>
    </row>
    <row r="9" spans="1:130" x14ac:dyDescent="0.2">
      <c r="A9" t="s">
        <v>81</v>
      </c>
      <c r="B9" s="1" t="s">
        <v>303</v>
      </c>
      <c r="C9" t="s">
        <v>93</v>
      </c>
      <c r="D9" t="s">
        <v>219</v>
      </c>
      <c r="E9" t="s">
        <v>220</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3637</v>
      </c>
      <c r="DJ9">
        <v>40</v>
      </c>
      <c r="DK9">
        <v>0</v>
      </c>
      <c r="DL9">
        <v>0</v>
      </c>
      <c r="DM9">
        <v>40</v>
      </c>
      <c r="DN9">
        <v>0</v>
      </c>
      <c r="DO9">
        <v>0</v>
      </c>
      <c r="DP9">
        <v>124</v>
      </c>
      <c r="DQ9">
        <v>0</v>
      </c>
      <c r="DR9">
        <v>0</v>
      </c>
      <c r="DS9">
        <v>121</v>
      </c>
      <c r="DT9">
        <v>0</v>
      </c>
      <c r="DU9">
        <v>0</v>
      </c>
    </row>
    <row r="10" spans="1:130" x14ac:dyDescent="0.2">
      <c r="A10" t="s">
        <v>82</v>
      </c>
      <c r="B10" s="1" t="s">
        <v>304</v>
      </c>
      <c r="C10" t="s">
        <v>93</v>
      </c>
      <c r="D10" t="s">
        <v>221</v>
      </c>
      <c r="E10" t="s">
        <v>222</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3637</v>
      </c>
      <c r="DJ10">
        <v>15</v>
      </c>
      <c r="DK10">
        <v>0</v>
      </c>
      <c r="DL10">
        <v>0</v>
      </c>
      <c r="DM10">
        <v>15</v>
      </c>
      <c r="DN10">
        <v>0</v>
      </c>
      <c r="DO10">
        <v>0</v>
      </c>
      <c r="DP10">
        <v>63</v>
      </c>
      <c r="DQ10">
        <v>0</v>
      </c>
      <c r="DR10">
        <v>0</v>
      </c>
      <c r="DS10">
        <v>60</v>
      </c>
      <c r="DT10">
        <v>0</v>
      </c>
      <c r="DU10">
        <v>0</v>
      </c>
    </row>
    <row r="11" spans="1:130" x14ac:dyDescent="0.2">
      <c r="A11" t="s">
        <v>83</v>
      </c>
      <c r="B11" s="1" t="s">
        <v>305</v>
      </c>
      <c r="C11" t="s">
        <v>93</v>
      </c>
      <c r="D11" t="s">
        <v>223</v>
      </c>
      <c r="E11" t="s">
        <v>218</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3637</v>
      </c>
    </row>
    <row r="12" spans="1:130" x14ac:dyDescent="0.2">
      <c r="A12" t="s">
        <v>84</v>
      </c>
      <c r="B12" s="1" t="s">
        <v>306</v>
      </c>
      <c r="C12" t="s">
        <v>93</v>
      </c>
      <c r="D12" t="s">
        <v>224</v>
      </c>
      <c r="E12" t="s">
        <v>225</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3637</v>
      </c>
    </row>
    <row r="13" spans="1:130" x14ac:dyDescent="0.2">
      <c r="A13" t="s">
        <v>85</v>
      </c>
      <c r="B13" s="1" t="s">
        <v>307</v>
      </c>
      <c r="C13" t="s">
        <v>93</v>
      </c>
      <c r="D13" t="s">
        <v>226</v>
      </c>
      <c r="E13" t="s">
        <v>222</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3637</v>
      </c>
      <c r="DJ13">
        <v>35</v>
      </c>
      <c r="DK13">
        <v>0</v>
      </c>
      <c r="DL13">
        <v>0</v>
      </c>
      <c r="DM13">
        <v>30</v>
      </c>
      <c r="DN13">
        <v>0</v>
      </c>
      <c r="DO13">
        <v>0</v>
      </c>
      <c r="DP13">
        <v>115</v>
      </c>
      <c r="DQ13">
        <v>0</v>
      </c>
      <c r="DR13">
        <v>0</v>
      </c>
      <c r="DS13">
        <v>80</v>
      </c>
      <c r="DT13">
        <v>0</v>
      </c>
      <c r="DU13">
        <v>0</v>
      </c>
    </row>
    <row r="14" spans="1:130" x14ac:dyDescent="0.2">
      <c r="A14" t="s">
        <v>86</v>
      </c>
      <c r="B14" s="42" t="s">
        <v>308</v>
      </c>
      <c r="C14" s="42" t="s">
        <v>3635</v>
      </c>
      <c r="D14" s="42" t="s">
        <v>227</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3637</v>
      </c>
      <c r="DJ14" s="42"/>
      <c r="DK14" s="42"/>
      <c r="DL14" s="42"/>
      <c r="DM14" s="42"/>
      <c r="DN14" s="42"/>
      <c r="DO14" s="42"/>
      <c r="DP14" s="42"/>
      <c r="DQ14" s="42"/>
      <c r="DR14" s="42"/>
      <c r="DS14" s="42"/>
      <c r="DT14" s="42"/>
      <c r="DU14" s="42"/>
    </row>
    <row r="15" spans="1:130" x14ac:dyDescent="0.2">
      <c r="A15" t="s">
        <v>87</v>
      </c>
      <c r="B15" s="1" t="s">
        <v>309</v>
      </c>
      <c r="C15" t="s">
        <v>93</v>
      </c>
      <c r="D15" t="s">
        <v>228</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3637</v>
      </c>
      <c r="DJ15">
        <v>44</v>
      </c>
      <c r="DK15">
        <v>0</v>
      </c>
      <c r="DL15">
        <v>0</v>
      </c>
      <c r="DM15">
        <v>20</v>
      </c>
      <c r="DN15">
        <v>0</v>
      </c>
      <c r="DO15">
        <v>0</v>
      </c>
      <c r="DP15">
        <v>44</v>
      </c>
      <c r="DQ15">
        <v>0</v>
      </c>
      <c r="DR15">
        <v>0</v>
      </c>
      <c r="DS15">
        <v>24</v>
      </c>
      <c r="DT15">
        <v>0</v>
      </c>
      <c r="DU15">
        <v>0</v>
      </c>
    </row>
    <row r="16" spans="1:130" x14ac:dyDescent="0.2">
      <c r="A16" t="s">
        <v>88</v>
      </c>
      <c r="B16" s="1" t="s">
        <v>310</v>
      </c>
      <c r="C16" t="s">
        <v>93</v>
      </c>
      <c r="D16" t="s">
        <v>229</v>
      </c>
      <c r="E16" t="s">
        <v>230</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3637</v>
      </c>
      <c r="DJ16">
        <v>79</v>
      </c>
      <c r="DK16">
        <v>0</v>
      </c>
      <c r="DL16">
        <v>0</v>
      </c>
      <c r="DM16">
        <v>79</v>
      </c>
      <c r="DN16">
        <v>0</v>
      </c>
      <c r="DO16">
        <v>0</v>
      </c>
      <c r="DP16">
        <v>33</v>
      </c>
      <c r="DQ16">
        <v>0</v>
      </c>
      <c r="DR16">
        <v>0</v>
      </c>
      <c r="DS16">
        <v>33</v>
      </c>
      <c r="DT16">
        <v>0</v>
      </c>
      <c r="DU16">
        <v>0</v>
      </c>
    </row>
    <row r="17" spans="1:125" x14ac:dyDescent="0.2">
      <c r="A17" t="s">
        <v>89</v>
      </c>
      <c r="B17" s="33" t="s">
        <v>311</v>
      </c>
      <c r="C17" s="33" t="s">
        <v>3635</v>
      </c>
      <c r="D17" s="33" t="s">
        <v>231</v>
      </c>
      <c r="E17" s="33" t="s">
        <v>232</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3637</v>
      </c>
      <c r="DJ17" s="33"/>
      <c r="DK17" s="33"/>
      <c r="DL17" s="33"/>
      <c r="DM17" s="33"/>
      <c r="DN17" s="33"/>
      <c r="DO17" s="33"/>
      <c r="DP17" s="33"/>
      <c r="DQ17" s="33"/>
      <c r="DR17" s="33"/>
      <c r="DS17" s="33"/>
      <c r="DT17" s="33"/>
      <c r="DU17" s="33"/>
    </row>
    <row r="18" spans="1:125" x14ac:dyDescent="0.2">
      <c r="A18" t="s">
        <v>90</v>
      </c>
      <c r="B18" s="1" t="s">
        <v>312</v>
      </c>
      <c r="C18" t="s">
        <v>93</v>
      </c>
      <c r="D18" t="s">
        <v>233</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3637</v>
      </c>
      <c r="DJ18">
        <v>104</v>
      </c>
      <c r="DK18">
        <v>0</v>
      </c>
      <c r="DL18">
        <v>0</v>
      </c>
      <c r="DM18">
        <v>100</v>
      </c>
      <c r="DN18">
        <v>0</v>
      </c>
      <c r="DO18">
        <v>0</v>
      </c>
      <c r="DP18">
        <v>103</v>
      </c>
      <c r="DQ18">
        <v>0</v>
      </c>
      <c r="DR18">
        <v>0</v>
      </c>
      <c r="DS18">
        <v>102</v>
      </c>
      <c r="DT18">
        <v>0</v>
      </c>
      <c r="DU18">
        <v>0</v>
      </c>
    </row>
    <row r="19" spans="1:125" x14ac:dyDescent="0.2">
      <c r="A19" t="s">
        <v>156</v>
      </c>
      <c r="C19" t="s">
        <v>215</v>
      </c>
      <c r="D19" t="s">
        <v>234</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3637</v>
      </c>
      <c r="DJ19">
        <v>84</v>
      </c>
      <c r="DK19">
        <v>0</v>
      </c>
      <c r="DL19">
        <v>0</v>
      </c>
      <c r="DM19">
        <v>81</v>
      </c>
      <c r="DN19">
        <v>0</v>
      </c>
      <c r="DO19">
        <v>0</v>
      </c>
      <c r="DP19">
        <v>16</v>
      </c>
      <c r="DQ19">
        <v>0</v>
      </c>
      <c r="DR19">
        <v>0</v>
      </c>
      <c r="DS19">
        <v>13</v>
      </c>
      <c r="DT19">
        <v>0</v>
      </c>
      <c r="DU19">
        <v>0</v>
      </c>
    </row>
    <row r="20" spans="1:125" x14ac:dyDescent="0.2">
      <c r="A20" t="s">
        <v>157</v>
      </c>
      <c r="C20" t="s">
        <v>215</v>
      </c>
      <c r="D20" t="s">
        <v>67</v>
      </c>
      <c r="E20" t="s">
        <v>235</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3637</v>
      </c>
      <c r="DJ20">
        <v>96</v>
      </c>
      <c r="DK20">
        <v>0</v>
      </c>
      <c r="DL20">
        <v>0</v>
      </c>
      <c r="DM20">
        <v>42</v>
      </c>
      <c r="DN20">
        <v>0</v>
      </c>
      <c r="DO20">
        <v>0</v>
      </c>
      <c r="DP20">
        <v>180</v>
      </c>
      <c r="DQ20">
        <v>0</v>
      </c>
      <c r="DR20">
        <v>0</v>
      </c>
      <c r="DS20">
        <v>120</v>
      </c>
      <c r="DT20">
        <v>0</v>
      </c>
      <c r="DU20">
        <v>0</v>
      </c>
    </row>
    <row r="21" spans="1:125" x14ac:dyDescent="0.2">
      <c r="A21" t="s">
        <v>158</v>
      </c>
      <c r="C21" t="s">
        <v>215</v>
      </c>
      <c r="D21" t="s">
        <v>236</v>
      </c>
      <c r="E21" t="s">
        <v>225</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3637</v>
      </c>
      <c r="DJ21">
        <v>64</v>
      </c>
      <c r="DK21">
        <v>0</v>
      </c>
      <c r="DL21">
        <v>0</v>
      </c>
      <c r="DM21">
        <v>31</v>
      </c>
      <c r="DN21">
        <v>0</v>
      </c>
      <c r="DO21">
        <v>0</v>
      </c>
      <c r="DP21">
        <v>128</v>
      </c>
      <c r="DQ21">
        <v>0</v>
      </c>
      <c r="DR21">
        <v>0</v>
      </c>
      <c r="DS21">
        <v>85</v>
      </c>
      <c r="DT21">
        <v>0</v>
      </c>
      <c r="DU21">
        <v>0</v>
      </c>
    </row>
    <row r="22" spans="1:125" x14ac:dyDescent="0.2">
      <c r="A22" t="s">
        <v>159</v>
      </c>
      <c r="C22" t="s">
        <v>215</v>
      </c>
      <c r="D22" t="s">
        <v>237</v>
      </c>
      <c r="E22" t="s">
        <v>225</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3637</v>
      </c>
      <c r="DJ22">
        <v>20</v>
      </c>
      <c r="DK22">
        <v>0</v>
      </c>
      <c r="DL22">
        <v>0</v>
      </c>
      <c r="DM22">
        <v>18</v>
      </c>
      <c r="DN22">
        <v>0</v>
      </c>
      <c r="DO22">
        <v>0</v>
      </c>
      <c r="DP22">
        <v>76</v>
      </c>
      <c r="DQ22">
        <v>0</v>
      </c>
      <c r="DR22">
        <v>0</v>
      </c>
      <c r="DS22">
        <v>69</v>
      </c>
      <c r="DT22">
        <v>0</v>
      </c>
      <c r="DU22">
        <v>0</v>
      </c>
    </row>
    <row r="23" spans="1:125" x14ac:dyDescent="0.2">
      <c r="A23" t="s">
        <v>160</v>
      </c>
      <c r="C23" t="s">
        <v>215</v>
      </c>
      <c r="D23" t="s">
        <v>238</v>
      </c>
      <c r="E23" t="s">
        <v>220</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3637</v>
      </c>
      <c r="DJ23">
        <v>105</v>
      </c>
      <c r="DK23">
        <v>0</v>
      </c>
      <c r="DL23">
        <v>0</v>
      </c>
      <c r="DM23">
        <v>73</v>
      </c>
      <c r="DN23">
        <v>0</v>
      </c>
      <c r="DO23">
        <v>0</v>
      </c>
      <c r="DP23">
        <v>34</v>
      </c>
      <c r="DQ23">
        <v>0</v>
      </c>
      <c r="DR23">
        <v>0</v>
      </c>
      <c r="DS23">
        <v>14</v>
      </c>
      <c r="DT23">
        <v>0</v>
      </c>
      <c r="DU23">
        <v>0</v>
      </c>
    </row>
    <row r="24" spans="1:125" x14ac:dyDescent="0.2">
      <c r="A24" t="s">
        <v>161</v>
      </c>
      <c r="C24" t="s">
        <v>215</v>
      </c>
      <c r="D24" t="s">
        <v>239</v>
      </c>
      <c r="E24" t="s">
        <v>225</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3637</v>
      </c>
    </row>
    <row r="25" spans="1:125" x14ac:dyDescent="0.2">
      <c r="A25" t="s">
        <v>162</v>
      </c>
      <c r="C25" t="s">
        <v>215</v>
      </c>
      <c r="D25" t="s">
        <v>240</v>
      </c>
      <c r="E25" t="s">
        <v>222</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3637</v>
      </c>
      <c r="DJ25">
        <v>52</v>
      </c>
      <c r="DK25">
        <v>0</v>
      </c>
      <c r="DL25">
        <v>0</v>
      </c>
      <c r="DM25">
        <v>48</v>
      </c>
      <c r="DN25">
        <v>0</v>
      </c>
      <c r="DO25">
        <v>0</v>
      </c>
      <c r="DP25">
        <v>37</v>
      </c>
      <c r="DQ25">
        <v>0</v>
      </c>
      <c r="DR25">
        <v>0</v>
      </c>
      <c r="DS25">
        <v>25</v>
      </c>
      <c r="DT25">
        <v>0</v>
      </c>
      <c r="DU25">
        <v>0</v>
      </c>
    </row>
    <row r="26" spans="1:125" x14ac:dyDescent="0.2">
      <c r="A26" t="s">
        <v>163</v>
      </c>
      <c r="C26" t="s">
        <v>215</v>
      </c>
      <c r="D26" t="s">
        <v>241</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3637</v>
      </c>
    </row>
    <row r="27" spans="1:125" x14ac:dyDescent="0.2">
      <c r="A27" t="s">
        <v>164</v>
      </c>
      <c r="C27" t="s">
        <v>216</v>
      </c>
      <c r="D27" t="s">
        <v>67</v>
      </c>
      <c r="E27" t="s">
        <v>225</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3637</v>
      </c>
      <c r="DJ27">
        <v>60</v>
      </c>
      <c r="DK27">
        <v>0</v>
      </c>
      <c r="DL27">
        <v>0</v>
      </c>
      <c r="DM27">
        <v>32</v>
      </c>
      <c r="DN27">
        <v>0</v>
      </c>
      <c r="DO27">
        <v>0</v>
      </c>
      <c r="DP27">
        <v>60</v>
      </c>
      <c r="DQ27">
        <v>0</v>
      </c>
      <c r="DR27">
        <v>0</v>
      </c>
      <c r="DS27">
        <v>40</v>
      </c>
      <c r="DT27">
        <v>0</v>
      </c>
      <c r="DU27">
        <v>0</v>
      </c>
    </row>
    <row r="28" spans="1:125" x14ac:dyDescent="0.2">
      <c r="A28" t="s">
        <v>165</v>
      </c>
      <c r="C28" t="s">
        <v>215</v>
      </c>
      <c r="D28" t="s">
        <v>242</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3637</v>
      </c>
      <c r="DJ28">
        <v>50</v>
      </c>
      <c r="DK28">
        <v>0</v>
      </c>
      <c r="DL28">
        <v>0</v>
      </c>
      <c r="DM28">
        <v>50</v>
      </c>
      <c r="DN28">
        <v>0</v>
      </c>
      <c r="DO28">
        <v>0</v>
      </c>
      <c r="DP28">
        <v>10</v>
      </c>
      <c r="DQ28">
        <v>0</v>
      </c>
      <c r="DR28">
        <v>0</v>
      </c>
      <c r="DS28">
        <v>10</v>
      </c>
      <c r="DT28">
        <v>0</v>
      </c>
      <c r="DU28">
        <v>0</v>
      </c>
    </row>
    <row r="29" spans="1:125" x14ac:dyDescent="0.2">
      <c r="A29" t="s">
        <v>166</v>
      </c>
      <c r="C29" t="s">
        <v>215</v>
      </c>
      <c r="D29" t="s">
        <v>243</v>
      </c>
      <c r="E29" t="s">
        <v>244</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3637</v>
      </c>
    </row>
    <row r="30" spans="1:125" x14ac:dyDescent="0.2">
      <c r="A30" t="s">
        <v>167</v>
      </c>
      <c r="C30" t="s">
        <v>215</v>
      </c>
      <c r="D30" t="s">
        <v>245</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3637</v>
      </c>
      <c r="DJ30">
        <v>60</v>
      </c>
      <c r="DK30">
        <v>0</v>
      </c>
      <c r="DL30">
        <v>0</v>
      </c>
      <c r="DM30">
        <v>60</v>
      </c>
      <c r="DN30">
        <v>0</v>
      </c>
      <c r="DO30">
        <v>0</v>
      </c>
      <c r="DP30">
        <v>60</v>
      </c>
      <c r="DQ30">
        <v>0</v>
      </c>
      <c r="DR30">
        <v>0</v>
      </c>
      <c r="DS30">
        <v>60</v>
      </c>
      <c r="DT30">
        <v>0</v>
      </c>
      <c r="DU30">
        <v>0</v>
      </c>
    </row>
    <row r="31" spans="1:125" x14ac:dyDescent="0.2">
      <c r="A31" t="s">
        <v>168</v>
      </c>
      <c r="C31" t="s">
        <v>215</v>
      </c>
      <c r="D31" t="s">
        <v>246</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3637</v>
      </c>
      <c r="DJ31">
        <v>30</v>
      </c>
      <c r="DK31">
        <v>0</v>
      </c>
      <c r="DL31">
        <v>0</v>
      </c>
      <c r="DM31">
        <v>29</v>
      </c>
      <c r="DN31">
        <v>0</v>
      </c>
      <c r="DO31">
        <v>0</v>
      </c>
    </row>
    <row r="32" spans="1:125" x14ac:dyDescent="0.2">
      <c r="A32" t="s">
        <v>169</v>
      </c>
      <c r="C32" t="s">
        <v>215</v>
      </c>
      <c r="D32" t="s">
        <v>247</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3637</v>
      </c>
    </row>
    <row r="33" spans="1:125" x14ac:dyDescent="0.2">
      <c r="A33" t="s">
        <v>170</v>
      </c>
      <c r="C33" t="s">
        <v>215</v>
      </c>
      <c r="D33" t="s">
        <v>248</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3637</v>
      </c>
    </row>
    <row r="34" spans="1:125" x14ac:dyDescent="0.2">
      <c r="A34" t="s">
        <v>171</v>
      </c>
      <c r="C34" t="s">
        <v>215</v>
      </c>
      <c r="D34" t="s">
        <v>249</v>
      </c>
      <c r="E34" t="s">
        <v>250</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3637</v>
      </c>
    </row>
    <row r="35" spans="1:125" x14ac:dyDescent="0.2">
      <c r="A35" t="s">
        <v>172</v>
      </c>
      <c r="C35" t="s">
        <v>215</v>
      </c>
      <c r="D35" t="s">
        <v>251</v>
      </c>
      <c r="E35" t="s">
        <v>252</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3637</v>
      </c>
    </row>
    <row r="36" spans="1:125" x14ac:dyDescent="0.2">
      <c r="A36" t="s">
        <v>173</v>
      </c>
      <c r="C36" t="s">
        <v>215</v>
      </c>
      <c r="D36" t="s">
        <v>253</v>
      </c>
      <c r="E36" t="s">
        <v>254</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3637</v>
      </c>
      <c r="DJ36">
        <v>48</v>
      </c>
      <c r="DK36">
        <v>0</v>
      </c>
      <c r="DL36">
        <v>0</v>
      </c>
      <c r="DM36">
        <v>48</v>
      </c>
      <c r="DN36">
        <v>0</v>
      </c>
      <c r="DO36">
        <v>0</v>
      </c>
      <c r="DP36">
        <v>200</v>
      </c>
      <c r="DQ36">
        <v>0</v>
      </c>
      <c r="DR36">
        <v>0</v>
      </c>
      <c r="DS36">
        <v>171</v>
      </c>
      <c r="DT36">
        <v>0</v>
      </c>
      <c r="DU36">
        <v>0</v>
      </c>
    </row>
    <row r="37" spans="1:125" x14ac:dyDescent="0.2">
      <c r="A37" t="s">
        <v>174</v>
      </c>
      <c r="C37" t="s">
        <v>215</v>
      </c>
      <c r="D37" t="s">
        <v>255</v>
      </c>
      <c r="E37" t="s">
        <v>256</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3637</v>
      </c>
    </row>
    <row r="38" spans="1:125" x14ac:dyDescent="0.2">
      <c r="A38" t="s">
        <v>175</v>
      </c>
      <c r="C38" t="s">
        <v>215</v>
      </c>
      <c r="D38" t="s">
        <v>257</v>
      </c>
      <c r="E38" t="s">
        <v>258</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3637</v>
      </c>
    </row>
    <row r="39" spans="1:125" x14ac:dyDescent="0.2">
      <c r="A39" t="s">
        <v>176</v>
      </c>
      <c r="C39" t="s">
        <v>216</v>
      </c>
      <c r="D39" t="s">
        <v>67</v>
      </c>
      <c r="E39" t="s">
        <v>259</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3637</v>
      </c>
      <c r="DJ39">
        <v>51</v>
      </c>
      <c r="DK39">
        <v>0</v>
      </c>
      <c r="DL39">
        <v>0</v>
      </c>
      <c r="DM39">
        <v>23</v>
      </c>
      <c r="DN39">
        <v>0</v>
      </c>
      <c r="DO39">
        <v>0</v>
      </c>
      <c r="DP39">
        <v>90</v>
      </c>
      <c r="DQ39">
        <v>0</v>
      </c>
      <c r="DR39">
        <v>0</v>
      </c>
      <c r="DS39">
        <v>54</v>
      </c>
      <c r="DT39">
        <v>0</v>
      </c>
      <c r="DU39">
        <v>0</v>
      </c>
    </row>
    <row r="40" spans="1:125" x14ac:dyDescent="0.2">
      <c r="A40" t="s">
        <v>177</v>
      </c>
      <c r="C40" t="s">
        <v>215</v>
      </c>
      <c r="D40" t="s">
        <v>260</v>
      </c>
      <c r="E40" t="s">
        <v>261</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3637</v>
      </c>
      <c r="DJ40">
        <v>30</v>
      </c>
      <c r="DK40">
        <v>0</v>
      </c>
      <c r="DL40">
        <v>0</v>
      </c>
      <c r="DM40">
        <v>3</v>
      </c>
      <c r="DN40">
        <v>0</v>
      </c>
      <c r="DO40">
        <v>0</v>
      </c>
      <c r="DP40">
        <v>30</v>
      </c>
      <c r="DQ40">
        <v>0</v>
      </c>
      <c r="DR40">
        <v>0</v>
      </c>
      <c r="DS40">
        <v>14</v>
      </c>
      <c r="DT40">
        <v>0</v>
      </c>
      <c r="DU40">
        <v>0</v>
      </c>
    </row>
    <row r="41" spans="1:125" x14ac:dyDescent="0.2">
      <c r="A41" t="s">
        <v>178</v>
      </c>
      <c r="C41" t="s">
        <v>215</v>
      </c>
      <c r="D41" t="s">
        <v>262</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3637</v>
      </c>
      <c r="DJ41">
        <v>20</v>
      </c>
      <c r="DK41">
        <v>0</v>
      </c>
      <c r="DL41">
        <v>0</v>
      </c>
      <c r="DM41">
        <v>13</v>
      </c>
      <c r="DN41">
        <v>0</v>
      </c>
      <c r="DO41">
        <v>0</v>
      </c>
      <c r="DP41">
        <v>60</v>
      </c>
      <c r="DQ41">
        <v>0</v>
      </c>
      <c r="DR41">
        <v>0</v>
      </c>
      <c r="DS41">
        <v>27</v>
      </c>
      <c r="DT41">
        <v>0</v>
      </c>
      <c r="DU41">
        <v>0</v>
      </c>
    </row>
    <row r="42" spans="1:125" x14ac:dyDescent="0.2">
      <c r="A42" t="s">
        <v>179</v>
      </c>
      <c r="C42" t="s">
        <v>215</v>
      </c>
      <c r="D42" t="s">
        <v>263</v>
      </c>
      <c r="E42" t="s">
        <v>264</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3637</v>
      </c>
      <c r="DJ42">
        <v>42</v>
      </c>
      <c r="DK42">
        <v>0</v>
      </c>
      <c r="DL42">
        <v>0</v>
      </c>
      <c r="DM42">
        <v>30</v>
      </c>
      <c r="DN42">
        <v>0</v>
      </c>
      <c r="DO42">
        <v>0</v>
      </c>
      <c r="DP42">
        <v>60</v>
      </c>
      <c r="DQ42">
        <v>0</v>
      </c>
      <c r="DR42">
        <v>0</v>
      </c>
      <c r="DS42">
        <v>58</v>
      </c>
      <c r="DT42">
        <v>0</v>
      </c>
      <c r="DU42">
        <v>0</v>
      </c>
    </row>
    <row r="43" spans="1:125" x14ac:dyDescent="0.2">
      <c r="A43" t="s">
        <v>180</v>
      </c>
      <c r="C43" t="s">
        <v>215</v>
      </c>
      <c r="D43" t="s">
        <v>52</v>
      </c>
      <c r="E43" t="s">
        <v>265</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3637</v>
      </c>
      <c r="DJ43">
        <v>70</v>
      </c>
      <c r="DK43">
        <v>0</v>
      </c>
      <c r="DL43">
        <v>0</v>
      </c>
      <c r="DM43">
        <v>37</v>
      </c>
      <c r="DN43">
        <v>0</v>
      </c>
      <c r="DO43">
        <v>0</v>
      </c>
      <c r="DP43">
        <v>70</v>
      </c>
      <c r="DQ43">
        <v>0</v>
      </c>
      <c r="DR43">
        <v>0</v>
      </c>
      <c r="DS43">
        <v>47</v>
      </c>
      <c r="DT43">
        <v>0</v>
      </c>
      <c r="DU43">
        <v>0</v>
      </c>
    </row>
    <row r="44" spans="1:125" x14ac:dyDescent="0.2">
      <c r="A44" t="s">
        <v>181</v>
      </c>
      <c r="C44" t="s">
        <v>215</v>
      </c>
      <c r="D44" t="s">
        <v>266</v>
      </c>
      <c r="E44" t="s">
        <v>267</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3637</v>
      </c>
    </row>
    <row r="45" spans="1:125" x14ac:dyDescent="0.2">
      <c r="A45" t="s">
        <v>182</v>
      </c>
      <c r="C45" t="s">
        <v>215</v>
      </c>
      <c r="D45" t="s">
        <v>268</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3637</v>
      </c>
    </row>
    <row r="46" spans="1:125" x14ac:dyDescent="0.2">
      <c r="A46" t="s">
        <v>183</v>
      </c>
      <c r="C46" t="s">
        <v>215</v>
      </c>
      <c r="D46" t="s">
        <v>223</v>
      </c>
      <c r="E46" t="s">
        <v>269</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3637</v>
      </c>
      <c r="DJ46">
        <v>38</v>
      </c>
      <c r="DK46">
        <v>0</v>
      </c>
      <c r="DL46">
        <v>0</v>
      </c>
      <c r="DM46">
        <v>29</v>
      </c>
      <c r="DN46">
        <v>0</v>
      </c>
      <c r="DO46">
        <v>0</v>
      </c>
      <c r="DP46">
        <v>30</v>
      </c>
      <c r="DQ46">
        <v>0</v>
      </c>
      <c r="DR46">
        <v>0</v>
      </c>
      <c r="DS46">
        <v>23</v>
      </c>
      <c r="DT46">
        <v>0</v>
      </c>
      <c r="DU46">
        <v>0</v>
      </c>
    </row>
    <row r="47" spans="1:125" x14ac:dyDescent="0.2">
      <c r="A47" t="s">
        <v>184</v>
      </c>
      <c r="C47" t="s">
        <v>215</v>
      </c>
      <c r="D47" t="s">
        <v>270</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3637</v>
      </c>
      <c r="DJ47">
        <v>96</v>
      </c>
      <c r="DK47">
        <v>0</v>
      </c>
      <c r="DL47">
        <v>0</v>
      </c>
      <c r="DM47">
        <v>43</v>
      </c>
      <c r="DN47">
        <v>0</v>
      </c>
      <c r="DO47">
        <v>0</v>
      </c>
      <c r="DP47">
        <v>198</v>
      </c>
      <c r="DQ47">
        <v>0</v>
      </c>
      <c r="DR47">
        <v>0</v>
      </c>
      <c r="DS47">
        <v>141</v>
      </c>
      <c r="DT47">
        <v>0</v>
      </c>
      <c r="DU47">
        <v>0</v>
      </c>
    </row>
    <row r="48" spans="1:125" x14ac:dyDescent="0.2">
      <c r="A48" t="s">
        <v>185</v>
      </c>
      <c r="C48" t="s">
        <v>215</v>
      </c>
      <c r="D48" t="s">
        <v>271</v>
      </c>
      <c r="E48" t="s">
        <v>272</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3637</v>
      </c>
    </row>
    <row r="49" spans="1:125" x14ac:dyDescent="0.2">
      <c r="A49" t="s">
        <v>186</v>
      </c>
      <c r="C49" t="s">
        <v>215</v>
      </c>
      <c r="D49" t="s">
        <v>273</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3637</v>
      </c>
    </row>
    <row r="50" spans="1:125" x14ac:dyDescent="0.2">
      <c r="A50" t="s">
        <v>187</v>
      </c>
      <c r="C50" t="s">
        <v>215</v>
      </c>
      <c r="D50" t="s">
        <v>274</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3637</v>
      </c>
    </row>
    <row r="51" spans="1:125" x14ac:dyDescent="0.2">
      <c r="A51" t="s">
        <v>188</v>
      </c>
      <c r="C51" t="s">
        <v>215</v>
      </c>
      <c r="D51" t="s">
        <v>275</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3637</v>
      </c>
    </row>
    <row r="52" spans="1:125" x14ac:dyDescent="0.2">
      <c r="A52" t="s">
        <v>189</v>
      </c>
      <c r="C52" t="s">
        <v>215</v>
      </c>
      <c r="D52" t="s">
        <v>276</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3637</v>
      </c>
    </row>
    <row r="53" spans="1:125" x14ac:dyDescent="0.2">
      <c r="A53" t="s">
        <v>190</v>
      </c>
      <c r="C53" t="s">
        <v>215</v>
      </c>
      <c r="D53" t="s">
        <v>277</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3637</v>
      </c>
      <c r="DJ53">
        <v>36</v>
      </c>
      <c r="DK53">
        <v>0</v>
      </c>
      <c r="DL53">
        <v>0</v>
      </c>
      <c r="DM53">
        <v>33</v>
      </c>
      <c r="DN53">
        <v>0</v>
      </c>
      <c r="DO53">
        <v>0</v>
      </c>
      <c r="DP53">
        <v>36</v>
      </c>
      <c r="DQ53">
        <v>0</v>
      </c>
      <c r="DR53">
        <v>0</v>
      </c>
      <c r="DS53">
        <v>23</v>
      </c>
      <c r="DT53">
        <v>0</v>
      </c>
      <c r="DU53">
        <v>0</v>
      </c>
    </row>
    <row r="54" spans="1:125" x14ac:dyDescent="0.2">
      <c r="A54" t="s">
        <v>191</v>
      </c>
      <c r="C54" t="s">
        <v>215</v>
      </c>
      <c r="D54" t="s">
        <v>278</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3637</v>
      </c>
    </row>
    <row r="55" spans="1:125" x14ac:dyDescent="0.2">
      <c r="A55" t="s">
        <v>192</v>
      </c>
      <c r="C55" t="s">
        <v>215</v>
      </c>
      <c r="D55" t="s">
        <v>49</v>
      </c>
      <c r="E55" t="s">
        <v>279</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3637</v>
      </c>
    </row>
    <row r="56" spans="1:125" x14ac:dyDescent="0.2">
      <c r="A56" t="s">
        <v>193</v>
      </c>
      <c r="C56" t="s">
        <v>215</v>
      </c>
      <c r="D56" t="s">
        <v>280</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3637</v>
      </c>
    </row>
    <row r="57" spans="1:125" x14ac:dyDescent="0.2">
      <c r="A57" t="s">
        <v>194</v>
      </c>
      <c r="C57" t="s">
        <v>215</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3637</v>
      </c>
      <c r="DJ57">
        <v>65</v>
      </c>
      <c r="DK57">
        <v>0</v>
      </c>
      <c r="DL57">
        <v>0</v>
      </c>
      <c r="DM57">
        <v>52</v>
      </c>
      <c r="DN57">
        <v>0</v>
      </c>
      <c r="DO57">
        <v>0</v>
      </c>
    </row>
    <row r="58" spans="1:125" x14ac:dyDescent="0.2">
      <c r="A58" t="s">
        <v>195</v>
      </c>
      <c r="C58" t="s">
        <v>215</v>
      </c>
      <c r="D58" t="s">
        <v>281</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3637</v>
      </c>
      <c r="DJ58">
        <v>64</v>
      </c>
      <c r="DK58">
        <v>0</v>
      </c>
      <c r="DL58">
        <v>0</v>
      </c>
      <c r="DM58">
        <v>34</v>
      </c>
      <c r="DN58">
        <v>0</v>
      </c>
      <c r="DO58">
        <v>0</v>
      </c>
      <c r="DP58">
        <v>64</v>
      </c>
      <c r="DQ58">
        <v>0</v>
      </c>
      <c r="DR58">
        <v>0</v>
      </c>
      <c r="DS58">
        <v>64</v>
      </c>
      <c r="DT58">
        <v>0</v>
      </c>
      <c r="DU58">
        <v>0</v>
      </c>
    </row>
    <row r="59" spans="1:125" s="137" customFormat="1" x14ac:dyDescent="0.2">
      <c r="A59" s="79" t="s">
        <v>196</v>
      </c>
      <c r="B59" s="134" t="s">
        <v>214</v>
      </c>
      <c r="C59" s="79" t="s">
        <v>215</v>
      </c>
      <c r="D59" s="79" t="s">
        <v>282</v>
      </c>
      <c r="E59" s="79" t="s">
        <v>222</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197</v>
      </c>
      <c r="B60" s="134" t="s">
        <v>214</v>
      </c>
      <c r="C60" s="79" t="s">
        <v>215</v>
      </c>
      <c r="D60" s="79" t="s">
        <v>283</v>
      </c>
      <c r="E60" s="79" t="s">
        <v>284</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198</v>
      </c>
      <c r="B61" s="134" t="s">
        <v>214</v>
      </c>
      <c r="C61" s="79" t="s">
        <v>215</v>
      </c>
      <c r="D61" s="79" t="s">
        <v>285</v>
      </c>
      <c r="E61" s="79" t="s">
        <v>244</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199</v>
      </c>
      <c r="B62" s="134" t="s">
        <v>214</v>
      </c>
      <c r="C62" s="79" t="s">
        <v>215</v>
      </c>
      <c r="D62" s="79" t="s">
        <v>286</v>
      </c>
      <c r="E62" s="79" t="s">
        <v>218</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200</v>
      </c>
      <c r="B63" s="134" t="s">
        <v>214</v>
      </c>
      <c r="C63" s="79" t="s">
        <v>215</v>
      </c>
      <c r="D63" s="79" t="s">
        <v>286</v>
      </c>
      <c r="E63" s="79" t="s">
        <v>287</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201</v>
      </c>
      <c r="B64" s="134" t="s">
        <v>214</v>
      </c>
      <c r="C64" s="79" t="s">
        <v>215</v>
      </c>
      <c r="D64" s="79" t="s">
        <v>282</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202</v>
      </c>
      <c r="B65" s="134" t="s">
        <v>214</v>
      </c>
      <c r="C65" s="79" t="s">
        <v>215</v>
      </c>
      <c r="D65" s="79" t="s">
        <v>288</v>
      </c>
      <c r="E65" s="79" t="s">
        <v>267</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203</v>
      </c>
      <c r="B66" s="134" t="s">
        <v>214</v>
      </c>
      <c r="C66" s="79" t="s">
        <v>215</v>
      </c>
      <c r="D66" s="79" t="s">
        <v>289</v>
      </c>
      <c r="E66" s="79" t="s">
        <v>290</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204</v>
      </c>
      <c r="B67" s="134" t="s">
        <v>214</v>
      </c>
      <c r="C67" s="79" t="s">
        <v>215</v>
      </c>
      <c r="D67" s="79" t="s">
        <v>291</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205</v>
      </c>
      <c r="B68" s="134" t="s">
        <v>214</v>
      </c>
      <c r="C68" s="79" t="s">
        <v>215</v>
      </c>
      <c r="D68" s="79" t="s">
        <v>292</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206</v>
      </c>
      <c r="B69" s="134" t="s">
        <v>214</v>
      </c>
      <c r="C69" s="79" t="s">
        <v>215</v>
      </c>
      <c r="D69" s="79" t="s">
        <v>293</v>
      </c>
      <c r="E69" s="79" t="s">
        <v>294</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207</v>
      </c>
      <c r="B70" s="134" t="s">
        <v>214</v>
      </c>
      <c r="C70" s="79" t="s">
        <v>215</v>
      </c>
      <c r="D70" s="79" t="s">
        <v>295</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208</v>
      </c>
      <c r="B71" s="134" t="s">
        <v>214</v>
      </c>
      <c r="C71" s="79" t="s">
        <v>215</v>
      </c>
      <c r="D71" s="79" t="s">
        <v>296</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209</v>
      </c>
      <c r="B72" s="134" t="s">
        <v>214</v>
      </c>
      <c r="C72" s="79" t="s">
        <v>215</v>
      </c>
      <c r="D72" s="79" t="s">
        <v>297</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210</v>
      </c>
      <c r="B73" s="134" t="s">
        <v>214</v>
      </c>
      <c r="C73" s="79" t="s">
        <v>215</v>
      </c>
      <c r="D73" s="79" t="s">
        <v>298</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211</v>
      </c>
      <c r="B74" s="134" t="s">
        <v>214</v>
      </c>
      <c r="C74" s="79" t="s">
        <v>215</v>
      </c>
      <c r="D74" s="79" t="s">
        <v>299</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212</v>
      </c>
      <c r="B75" s="134" t="s">
        <v>214</v>
      </c>
      <c r="C75" s="79" t="s">
        <v>215</v>
      </c>
      <c r="D75" s="79" t="s">
        <v>300</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213</v>
      </c>
      <c r="B76" s="134" t="s">
        <v>214</v>
      </c>
      <c r="C76" s="79" t="s">
        <v>215</v>
      </c>
      <c r="D76" s="79" t="s">
        <v>297</v>
      </c>
      <c r="E76" s="79" t="s">
        <v>279</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86</v>
      </c>
      <c r="B92" s="1" t="s">
        <v>308</v>
      </c>
      <c r="C92" t="s">
        <v>93</v>
      </c>
      <c r="D92" t="s">
        <v>227</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89</v>
      </c>
      <c r="B94" s="1" t="s">
        <v>311</v>
      </c>
      <c r="C94" t="s">
        <v>93</v>
      </c>
      <c r="D94" t="s">
        <v>231</v>
      </c>
      <c r="E94" t="s">
        <v>232</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3636</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638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638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80</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81</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82</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83</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84</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85</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86</v>
      </c>
      <c r="B14" s="33" t="s">
        <v>308</v>
      </c>
      <c r="C14" s="33" t="s">
        <v>3635</v>
      </c>
      <c r="D14" s="33" t="s">
        <v>227</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87</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88</v>
      </c>
      <c r="B16" s="33" t="s">
        <v>310</v>
      </c>
      <c r="C16" s="33" t="s">
        <v>3635</v>
      </c>
      <c r="D16" s="33" t="s">
        <v>229</v>
      </c>
      <c r="E16" s="33" t="s">
        <v>230</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89</v>
      </c>
      <c r="B17" s="33" t="s">
        <v>311</v>
      </c>
      <c r="C17" s="33" t="s">
        <v>3635</v>
      </c>
      <c r="D17" s="33" t="s">
        <v>231</v>
      </c>
      <c r="E17" s="33" t="s">
        <v>232</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90</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156</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157</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158</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159</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160</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161</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162</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163</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164</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165</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166</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167</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168</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169</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170</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171</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172</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173</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174</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175</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176</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177</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178</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179</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180</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181</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182</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183</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184</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185</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186</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187</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188</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189</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190</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191</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192</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193</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194</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195</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196</v>
      </c>
      <c r="B59" s="1" t="s">
        <v>214</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197</v>
      </c>
      <c r="B60" s="1" t="s">
        <v>214</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198</v>
      </c>
      <c r="B61" s="1" t="s">
        <v>214</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199</v>
      </c>
      <c r="B62" s="1" t="s">
        <v>214</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200</v>
      </c>
      <c r="B63" s="1" t="s">
        <v>214</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201</v>
      </c>
      <c r="B64" s="1" t="s">
        <v>214</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202</v>
      </c>
      <c r="B65" s="1" t="s">
        <v>214</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203</v>
      </c>
      <c r="B66" s="1" t="s">
        <v>214</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204</v>
      </c>
      <c r="B67" s="1" t="s">
        <v>214</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205</v>
      </c>
      <c r="B68" s="1" t="s">
        <v>214</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206</v>
      </c>
      <c r="B69" s="1" t="s">
        <v>214</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207</v>
      </c>
      <c r="B70" s="1" t="s">
        <v>214</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208</v>
      </c>
      <c r="B71" s="1" t="s">
        <v>214</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209</v>
      </c>
      <c r="B72" s="1" t="s">
        <v>214</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210</v>
      </c>
      <c r="B73" s="1" t="s">
        <v>214</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211</v>
      </c>
      <c r="B74" s="1" t="s">
        <v>214</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212</v>
      </c>
      <c r="B75" s="1" t="s">
        <v>214</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213</v>
      </c>
      <c r="B76" s="1" t="s">
        <v>214</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86</v>
      </c>
      <c r="B90" s="1" t="s">
        <v>308</v>
      </c>
      <c r="C90" t="s">
        <v>93</v>
      </c>
      <c r="D90" t="s">
        <v>227</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88</v>
      </c>
      <c r="B91" s="1" t="s">
        <v>310</v>
      </c>
      <c r="C91" t="s">
        <v>93</v>
      </c>
      <c r="D91" t="s">
        <v>229</v>
      </c>
      <c r="E91" t="s">
        <v>230</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89</v>
      </c>
      <c r="B92" s="1" t="s">
        <v>311</v>
      </c>
      <c r="C92" t="s">
        <v>93</v>
      </c>
      <c r="D92" t="s">
        <v>231</v>
      </c>
      <c r="E92" t="s">
        <v>232</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314</v>
      </c>
      <c r="B1" s="117" t="s">
        <v>315</v>
      </c>
      <c r="C1" s="118" t="s">
        <v>316</v>
      </c>
      <c r="D1" s="118" t="s">
        <v>317</v>
      </c>
      <c r="E1" s="118" t="s">
        <v>318</v>
      </c>
      <c r="F1" s="119" t="s">
        <v>319</v>
      </c>
      <c r="G1" s="118" t="s">
        <v>320</v>
      </c>
      <c r="H1" s="120" t="s">
        <v>321</v>
      </c>
      <c r="I1" s="121" t="s">
        <v>322</v>
      </c>
      <c r="J1" s="122" t="s">
        <v>323</v>
      </c>
      <c r="K1" s="119" t="s">
        <v>324</v>
      </c>
      <c r="L1" s="118" t="s">
        <v>325</v>
      </c>
      <c r="M1" s="122" t="s">
        <v>326</v>
      </c>
      <c r="N1" s="119" t="s">
        <v>327</v>
      </c>
      <c r="O1" s="118" t="s">
        <v>328</v>
      </c>
      <c r="P1" s="116" t="s">
        <v>329</v>
      </c>
    </row>
    <row r="2" spans="1:27" s="123" customFormat="1" x14ac:dyDescent="0.25">
      <c r="A2" s="123">
        <v>2014</v>
      </c>
      <c r="B2" s="124">
        <v>2</v>
      </c>
      <c r="C2" s="123" t="s">
        <v>80</v>
      </c>
      <c r="D2" s="123" t="s">
        <v>331</v>
      </c>
      <c r="E2" s="123">
        <v>30001</v>
      </c>
      <c r="F2" s="123">
        <v>35</v>
      </c>
      <c r="G2" s="123">
        <v>23810030001</v>
      </c>
      <c r="H2" s="125" t="s">
        <v>332</v>
      </c>
      <c r="I2" s="123" t="s">
        <v>333</v>
      </c>
      <c r="J2" s="123" t="s">
        <v>334</v>
      </c>
      <c r="K2" s="123">
        <v>22</v>
      </c>
      <c r="L2" s="126">
        <f>IFERROR(K2/F2,"")</f>
        <v>0.62857142857142856</v>
      </c>
      <c r="M2" s="123" t="s">
        <v>335</v>
      </c>
      <c r="N2" s="123">
        <v>32</v>
      </c>
      <c r="O2" s="123">
        <f>IFERROR(F2-N2,"-")</f>
        <v>3</v>
      </c>
      <c r="P2" s="127" t="s">
        <v>336</v>
      </c>
    </row>
    <row r="3" spans="1:27" s="123" customFormat="1" x14ac:dyDescent="0.25">
      <c r="A3" s="123">
        <v>2015</v>
      </c>
      <c r="B3" s="124">
        <v>2</v>
      </c>
      <c r="C3" s="123" t="s">
        <v>80</v>
      </c>
      <c r="D3" s="123" t="s">
        <v>331</v>
      </c>
      <c r="E3" s="123">
        <v>30001</v>
      </c>
      <c r="F3" s="123">
        <v>35</v>
      </c>
      <c r="G3" s="123">
        <v>23810030001</v>
      </c>
      <c r="H3" s="125" t="s">
        <v>332</v>
      </c>
      <c r="I3" s="123" t="s">
        <v>333</v>
      </c>
      <c r="J3" s="123" t="s">
        <v>337</v>
      </c>
      <c r="K3" s="123">
        <v>21</v>
      </c>
      <c r="L3" s="126">
        <f t="shared" ref="L3:L66" si="0">IFERROR(K3/F3,"")</f>
        <v>0.6</v>
      </c>
      <c r="M3" s="123" t="s">
        <v>338</v>
      </c>
      <c r="N3" s="123">
        <v>26</v>
      </c>
      <c r="O3" s="123">
        <f t="shared" ref="O3:O66" si="1">IFERROR(F3-N3,"-")</f>
        <v>9</v>
      </c>
      <c r="P3" s="127" t="s">
        <v>336</v>
      </c>
      <c r="S3"/>
      <c r="T3"/>
      <c r="U3"/>
      <c r="V3"/>
      <c r="W3"/>
      <c r="X3"/>
      <c r="Y3"/>
      <c r="Z3"/>
      <c r="AA3"/>
    </row>
    <row r="4" spans="1:27" s="123" customFormat="1" x14ac:dyDescent="0.25">
      <c r="A4" s="123">
        <v>2016</v>
      </c>
      <c r="B4" s="124">
        <v>2</v>
      </c>
      <c r="C4" s="123" t="s">
        <v>80</v>
      </c>
      <c r="D4" s="123" t="s">
        <v>331</v>
      </c>
      <c r="E4" s="123">
        <v>30001</v>
      </c>
      <c r="F4" s="123">
        <v>35</v>
      </c>
      <c r="G4" s="123">
        <v>23810030001</v>
      </c>
      <c r="H4" s="125" t="s">
        <v>332</v>
      </c>
      <c r="I4" s="123" t="s">
        <v>333</v>
      </c>
      <c r="J4" s="123" t="s">
        <v>339</v>
      </c>
      <c r="K4" s="123">
        <v>19</v>
      </c>
      <c r="L4" s="126">
        <f t="shared" si="0"/>
        <v>0.54285714285714282</v>
      </c>
      <c r="M4" s="123" t="s">
        <v>340</v>
      </c>
      <c r="N4" s="123">
        <v>35</v>
      </c>
      <c r="O4" s="123">
        <f t="shared" si="1"/>
        <v>0</v>
      </c>
      <c r="P4" s="127" t="s">
        <v>336</v>
      </c>
      <c r="S4"/>
      <c r="T4"/>
      <c r="U4"/>
      <c r="V4"/>
      <c r="W4"/>
      <c r="X4"/>
      <c r="Y4"/>
      <c r="Z4"/>
      <c r="AA4"/>
    </row>
    <row r="5" spans="1:27" s="123" customFormat="1" x14ac:dyDescent="0.25">
      <c r="A5" s="123">
        <v>2014</v>
      </c>
      <c r="B5" s="124">
        <v>2</v>
      </c>
      <c r="C5" s="123" t="s">
        <v>80</v>
      </c>
      <c r="D5" s="123" t="s">
        <v>331</v>
      </c>
      <c r="E5" s="123">
        <v>31202</v>
      </c>
      <c r="F5" s="123">
        <v>53</v>
      </c>
      <c r="G5" s="123">
        <v>23810031202</v>
      </c>
      <c r="H5" s="125" t="s">
        <v>341</v>
      </c>
      <c r="I5" s="123" t="s">
        <v>342</v>
      </c>
      <c r="J5" s="123" t="s">
        <v>343</v>
      </c>
      <c r="K5" s="123">
        <v>73</v>
      </c>
      <c r="L5" s="126">
        <f t="shared" si="0"/>
        <v>1.3773584905660377</v>
      </c>
      <c r="M5" s="123" t="s">
        <v>344</v>
      </c>
      <c r="N5" s="123">
        <v>51</v>
      </c>
      <c r="O5" s="123">
        <f t="shared" si="1"/>
        <v>2</v>
      </c>
      <c r="P5" s="127" t="s">
        <v>336</v>
      </c>
      <c r="S5"/>
      <c r="T5"/>
      <c r="U5"/>
      <c r="V5"/>
      <c r="W5"/>
      <c r="X5"/>
      <c r="Y5"/>
      <c r="Z5"/>
      <c r="AA5"/>
    </row>
    <row r="6" spans="1:27" s="123" customFormat="1" x14ac:dyDescent="0.25">
      <c r="A6" s="123">
        <v>2015</v>
      </c>
      <c r="B6" s="124">
        <v>2</v>
      </c>
      <c r="C6" s="123" t="s">
        <v>80</v>
      </c>
      <c r="D6" s="123" t="s">
        <v>331</v>
      </c>
      <c r="E6" s="123">
        <v>31202</v>
      </c>
      <c r="F6" s="123">
        <v>51</v>
      </c>
      <c r="G6" s="123">
        <v>23810031202</v>
      </c>
      <c r="H6" s="125" t="s">
        <v>341</v>
      </c>
      <c r="I6" s="123" t="s">
        <v>342</v>
      </c>
      <c r="J6" s="123" t="s">
        <v>345</v>
      </c>
      <c r="K6" s="123">
        <v>53</v>
      </c>
      <c r="L6" s="126">
        <f t="shared" si="0"/>
        <v>1.0392156862745099</v>
      </c>
      <c r="M6" s="123" t="s">
        <v>346</v>
      </c>
      <c r="N6" s="123">
        <v>51</v>
      </c>
      <c r="O6" s="123">
        <f t="shared" si="1"/>
        <v>0</v>
      </c>
      <c r="P6" s="127" t="s">
        <v>336</v>
      </c>
      <c r="S6"/>
      <c r="T6"/>
      <c r="U6"/>
      <c r="V6"/>
      <c r="W6"/>
      <c r="X6"/>
      <c r="Y6"/>
      <c r="Z6"/>
      <c r="AA6"/>
    </row>
    <row r="7" spans="1:27" s="123" customFormat="1" x14ac:dyDescent="0.25">
      <c r="A7" s="123">
        <v>2016</v>
      </c>
      <c r="B7" s="124">
        <v>2</v>
      </c>
      <c r="C7" s="123" t="s">
        <v>80</v>
      </c>
      <c r="D7" s="123" t="s">
        <v>331</v>
      </c>
      <c r="E7" s="123">
        <v>31202</v>
      </c>
      <c r="F7" s="123">
        <v>52</v>
      </c>
      <c r="G7" s="123">
        <v>23810031202</v>
      </c>
      <c r="H7" s="125" t="s">
        <v>341</v>
      </c>
      <c r="I7" s="123" t="s">
        <v>342</v>
      </c>
      <c r="J7" s="123" t="s">
        <v>349</v>
      </c>
      <c r="K7" s="123">
        <v>63</v>
      </c>
      <c r="L7" s="126">
        <f t="shared" si="0"/>
        <v>1.2115384615384615</v>
      </c>
      <c r="M7" s="123" t="s">
        <v>350</v>
      </c>
      <c r="N7" s="123">
        <v>51</v>
      </c>
      <c r="O7" s="123">
        <f t="shared" si="1"/>
        <v>1</v>
      </c>
      <c r="P7" s="127" t="s">
        <v>336</v>
      </c>
      <c r="S7"/>
      <c r="T7"/>
      <c r="U7"/>
      <c r="V7"/>
      <c r="W7"/>
      <c r="X7"/>
      <c r="Y7"/>
      <c r="Z7"/>
      <c r="AA7"/>
    </row>
    <row r="8" spans="1:27" s="123" customFormat="1" x14ac:dyDescent="0.25">
      <c r="A8" s="123">
        <v>2014</v>
      </c>
      <c r="B8" s="124">
        <v>2</v>
      </c>
      <c r="C8" s="123" t="s">
        <v>80</v>
      </c>
      <c r="D8" s="123" t="s">
        <v>331</v>
      </c>
      <c r="E8" s="123">
        <v>31210</v>
      </c>
      <c r="F8" s="123">
        <v>17</v>
      </c>
      <c r="G8" s="123">
        <v>23810031210</v>
      </c>
      <c r="H8" s="125" t="s">
        <v>352</v>
      </c>
      <c r="I8" s="123" t="s">
        <v>353</v>
      </c>
      <c r="J8" s="123" t="s">
        <v>354</v>
      </c>
      <c r="K8" s="123">
        <v>7</v>
      </c>
      <c r="L8" s="126">
        <f t="shared" si="0"/>
        <v>0.41176470588235292</v>
      </c>
      <c r="M8" s="123" t="s">
        <v>355</v>
      </c>
      <c r="N8" s="123">
        <v>18</v>
      </c>
      <c r="O8" s="123">
        <f t="shared" si="1"/>
        <v>-1</v>
      </c>
      <c r="P8" s="127" t="s">
        <v>336</v>
      </c>
      <c r="S8"/>
      <c r="T8"/>
      <c r="U8"/>
      <c r="V8"/>
      <c r="W8"/>
      <c r="X8"/>
      <c r="Y8"/>
      <c r="Z8"/>
      <c r="AA8"/>
    </row>
    <row r="9" spans="1:27" s="123" customFormat="1" x14ac:dyDescent="0.25">
      <c r="A9" s="123">
        <v>2015</v>
      </c>
      <c r="B9" s="124">
        <v>2</v>
      </c>
      <c r="C9" s="123" t="s">
        <v>80</v>
      </c>
      <c r="D9" s="123" t="s">
        <v>331</v>
      </c>
      <c r="E9" s="123">
        <v>31210</v>
      </c>
      <c r="F9" s="123">
        <v>19</v>
      </c>
      <c r="G9" s="123">
        <v>23810031210</v>
      </c>
      <c r="H9" s="125" t="s">
        <v>352</v>
      </c>
      <c r="I9" s="123" t="s">
        <v>353</v>
      </c>
      <c r="J9" s="123" t="s">
        <v>357</v>
      </c>
      <c r="K9" s="123">
        <v>10</v>
      </c>
      <c r="L9" s="126">
        <f t="shared" si="0"/>
        <v>0.52631578947368418</v>
      </c>
      <c r="M9" s="123" t="s">
        <v>358</v>
      </c>
      <c r="N9" s="123">
        <v>17</v>
      </c>
      <c r="O9" s="123">
        <f t="shared" si="1"/>
        <v>2</v>
      </c>
      <c r="P9" s="127" t="s">
        <v>336</v>
      </c>
      <c r="S9"/>
      <c r="T9"/>
      <c r="U9"/>
      <c r="V9"/>
      <c r="W9"/>
      <c r="X9"/>
      <c r="Y9"/>
      <c r="Z9"/>
      <c r="AA9"/>
    </row>
    <row r="10" spans="1:27" s="123" customFormat="1" x14ac:dyDescent="0.25">
      <c r="A10" s="123">
        <v>2016</v>
      </c>
      <c r="B10" s="124">
        <v>2</v>
      </c>
      <c r="C10" s="123" t="s">
        <v>80</v>
      </c>
      <c r="D10" s="123" t="s">
        <v>331</v>
      </c>
      <c r="E10" s="123">
        <v>31210</v>
      </c>
      <c r="F10" s="123">
        <v>18</v>
      </c>
      <c r="G10" s="123">
        <v>23810031210</v>
      </c>
      <c r="H10" s="125" t="s">
        <v>352</v>
      </c>
      <c r="I10" s="123" t="s">
        <v>353</v>
      </c>
      <c r="J10" s="123" t="s">
        <v>360</v>
      </c>
      <c r="K10" s="123">
        <v>19</v>
      </c>
      <c r="L10" s="126">
        <f t="shared" si="0"/>
        <v>1.0555555555555556</v>
      </c>
      <c r="M10" s="123" t="s">
        <v>361</v>
      </c>
      <c r="N10" s="123">
        <v>18</v>
      </c>
      <c r="O10" s="123">
        <f t="shared" si="1"/>
        <v>0</v>
      </c>
      <c r="P10" s="127" t="s">
        <v>336</v>
      </c>
      <c r="S10"/>
      <c r="T10"/>
      <c r="U10"/>
      <c r="V10"/>
      <c r="W10"/>
      <c r="X10"/>
      <c r="Y10"/>
      <c r="Z10"/>
      <c r="AA10"/>
    </row>
    <row r="11" spans="1:27" s="123" customFormat="1" x14ac:dyDescent="0.25">
      <c r="A11" s="123">
        <v>2014</v>
      </c>
      <c r="B11" s="124">
        <v>2</v>
      </c>
      <c r="C11" s="123" t="s">
        <v>80</v>
      </c>
      <c r="D11" s="123" t="s">
        <v>331</v>
      </c>
      <c r="E11" s="123">
        <v>33005</v>
      </c>
      <c r="F11" s="123">
        <v>30</v>
      </c>
      <c r="G11" s="123">
        <v>23810033005</v>
      </c>
      <c r="H11" s="125" t="s">
        <v>363</v>
      </c>
      <c r="I11" s="123" t="s">
        <v>364</v>
      </c>
      <c r="J11" s="123" t="s">
        <v>365</v>
      </c>
      <c r="K11" s="123">
        <v>61</v>
      </c>
      <c r="L11" s="126">
        <f t="shared" si="0"/>
        <v>2.0333333333333332</v>
      </c>
      <c r="M11" s="123" t="s">
        <v>366</v>
      </c>
      <c r="N11" s="123" t="s">
        <v>367</v>
      </c>
      <c r="O11" s="123" t="str">
        <f t="shared" si="1"/>
        <v>-</v>
      </c>
      <c r="P11" s="127" t="s">
        <v>336</v>
      </c>
      <c r="S11"/>
      <c r="T11"/>
      <c r="U11"/>
      <c r="V11"/>
      <c r="W11"/>
      <c r="X11"/>
      <c r="Y11"/>
      <c r="Z11"/>
      <c r="AA11"/>
    </row>
    <row r="12" spans="1:27" s="123" customFormat="1" x14ac:dyDescent="0.25">
      <c r="A12" s="123">
        <v>2015</v>
      </c>
      <c r="B12" s="124">
        <v>2</v>
      </c>
      <c r="C12" s="123" t="s">
        <v>80</v>
      </c>
      <c r="D12" s="123" t="s">
        <v>331</v>
      </c>
      <c r="E12" s="123">
        <v>33005</v>
      </c>
      <c r="F12" s="123">
        <v>30</v>
      </c>
      <c r="G12" s="123">
        <v>23810033005</v>
      </c>
      <c r="H12" s="125" t="s">
        <v>363</v>
      </c>
      <c r="I12" s="123" t="s">
        <v>364</v>
      </c>
      <c r="J12" s="123" t="s">
        <v>369</v>
      </c>
      <c r="K12" s="123">
        <v>64</v>
      </c>
      <c r="L12" s="126">
        <f t="shared" si="0"/>
        <v>2.1333333333333333</v>
      </c>
      <c r="M12" s="123" t="s">
        <v>370</v>
      </c>
      <c r="N12" s="123" t="s">
        <v>367</v>
      </c>
      <c r="O12" s="123" t="str">
        <f t="shared" si="1"/>
        <v>-</v>
      </c>
      <c r="P12" s="127" t="s">
        <v>336</v>
      </c>
      <c r="S12"/>
      <c r="T12"/>
      <c r="U12"/>
      <c r="V12"/>
      <c r="W12"/>
      <c r="X12"/>
      <c r="Y12"/>
      <c r="Z12"/>
      <c r="AA12"/>
    </row>
    <row r="13" spans="1:27" s="123" customFormat="1" x14ac:dyDescent="0.25">
      <c r="A13" s="123">
        <v>2016</v>
      </c>
      <c r="B13" s="124">
        <v>2</v>
      </c>
      <c r="C13" s="123" t="s">
        <v>80</v>
      </c>
      <c r="D13" s="123" t="s">
        <v>331</v>
      </c>
      <c r="E13" s="123">
        <v>33005</v>
      </c>
      <c r="F13" s="123">
        <v>45</v>
      </c>
      <c r="G13" s="123">
        <v>23810033005</v>
      </c>
      <c r="H13" s="125" t="s">
        <v>363</v>
      </c>
      <c r="I13" s="123" t="s">
        <v>364</v>
      </c>
      <c r="J13" s="123" t="s">
        <v>372</v>
      </c>
      <c r="K13" s="123">
        <v>53</v>
      </c>
      <c r="L13" s="126">
        <f t="shared" si="0"/>
        <v>1.1777777777777778</v>
      </c>
      <c r="M13" s="123" t="s">
        <v>373</v>
      </c>
      <c r="N13" s="123">
        <v>29</v>
      </c>
      <c r="O13" s="123">
        <f t="shared" si="1"/>
        <v>16</v>
      </c>
      <c r="P13" s="127" t="s">
        <v>336</v>
      </c>
      <c r="S13"/>
      <c r="T13"/>
      <c r="U13"/>
      <c r="V13"/>
      <c r="W13"/>
      <c r="X13"/>
      <c r="Y13"/>
      <c r="Z13"/>
      <c r="AA13"/>
    </row>
    <row r="14" spans="1:27" s="123" customFormat="1" x14ac:dyDescent="0.25">
      <c r="A14" s="123">
        <v>2014</v>
      </c>
      <c r="B14" s="124">
        <v>2</v>
      </c>
      <c r="C14" s="123" t="s">
        <v>80</v>
      </c>
      <c r="D14" s="123" t="s">
        <v>347</v>
      </c>
      <c r="E14" s="123">
        <v>31407</v>
      </c>
      <c r="F14" s="123">
        <v>18</v>
      </c>
      <c r="G14" s="123">
        <v>32211031407</v>
      </c>
      <c r="H14" s="125" t="s">
        <v>375</v>
      </c>
      <c r="I14" s="123" t="s">
        <v>376</v>
      </c>
      <c r="J14" s="123" t="s">
        <v>377</v>
      </c>
      <c r="K14" s="123">
        <v>16</v>
      </c>
      <c r="L14" s="126">
        <f t="shared" si="0"/>
        <v>0.88888888888888884</v>
      </c>
      <c r="M14" s="123" t="s">
        <v>378</v>
      </c>
      <c r="N14" s="123">
        <v>18</v>
      </c>
      <c r="O14" s="123">
        <f t="shared" si="1"/>
        <v>0</v>
      </c>
      <c r="P14" s="127" t="s">
        <v>336</v>
      </c>
      <c r="S14"/>
      <c r="T14"/>
      <c r="U14"/>
      <c r="V14"/>
      <c r="W14"/>
      <c r="X14"/>
      <c r="Y14"/>
      <c r="Z14"/>
      <c r="AA14"/>
    </row>
    <row r="15" spans="1:27" s="123" customFormat="1" x14ac:dyDescent="0.25">
      <c r="A15" s="123">
        <v>2015</v>
      </c>
      <c r="B15" s="124">
        <v>2</v>
      </c>
      <c r="C15" s="123" t="s">
        <v>80</v>
      </c>
      <c r="D15" s="123" t="s">
        <v>347</v>
      </c>
      <c r="E15" s="123">
        <v>31407</v>
      </c>
      <c r="F15" s="123">
        <v>18</v>
      </c>
      <c r="G15" s="123">
        <v>32211031407</v>
      </c>
      <c r="H15" s="125" t="s">
        <v>375</v>
      </c>
      <c r="I15" s="123" t="s">
        <v>376</v>
      </c>
      <c r="J15" s="123" t="s">
        <v>380</v>
      </c>
      <c r="K15" s="123">
        <v>25</v>
      </c>
      <c r="L15" s="126">
        <f t="shared" si="0"/>
        <v>1.3888888888888888</v>
      </c>
      <c r="M15" s="123" t="s">
        <v>381</v>
      </c>
      <c r="N15" s="123">
        <v>25</v>
      </c>
      <c r="O15" s="123">
        <f t="shared" si="1"/>
        <v>-7</v>
      </c>
      <c r="P15" s="127" t="s">
        <v>336</v>
      </c>
      <c r="S15"/>
      <c r="T15"/>
      <c r="U15"/>
      <c r="V15"/>
      <c r="W15"/>
      <c r="X15"/>
      <c r="Y15"/>
      <c r="Z15"/>
      <c r="AA15"/>
    </row>
    <row r="16" spans="1:27" s="123" customFormat="1" x14ac:dyDescent="0.25">
      <c r="A16" s="123">
        <v>2016</v>
      </c>
      <c r="B16" s="124">
        <v>2</v>
      </c>
      <c r="C16" s="123" t="s">
        <v>80</v>
      </c>
      <c r="D16" s="123" t="s">
        <v>347</v>
      </c>
      <c r="E16" s="123">
        <v>31407</v>
      </c>
      <c r="F16" s="123">
        <v>18</v>
      </c>
      <c r="G16" s="123">
        <v>32211031407</v>
      </c>
      <c r="H16" s="125" t="s">
        <v>375</v>
      </c>
      <c r="I16" s="123" t="s">
        <v>376</v>
      </c>
      <c r="J16" s="123" t="s">
        <v>383</v>
      </c>
      <c r="K16" s="123">
        <v>18</v>
      </c>
      <c r="L16" s="126">
        <f t="shared" si="0"/>
        <v>1</v>
      </c>
      <c r="M16" s="123" t="s">
        <v>384</v>
      </c>
      <c r="N16" s="123">
        <v>18</v>
      </c>
      <c r="O16" s="123">
        <f t="shared" si="1"/>
        <v>0</v>
      </c>
      <c r="P16" s="127" t="s">
        <v>336</v>
      </c>
    </row>
    <row r="17" spans="1:16" s="123" customFormat="1" x14ac:dyDescent="0.25">
      <c r="A17" s="123">
        <v>2014</v>
      </c>
      <c r="B17" s="124">
        <v>2</v>
      </c>
      <c r="C17" s="123" t="s">
        <v>80</v>
      </c>
      <c r="D17" s="123" t="s">
        <v>347</v>
      </c>
      <c r="E17" s="123">
        <v>31408</v>
      </c>
      <c r="F17" s="123">
        <v>24</v>
      </c>
      <c r="G17" s="123">
        <v>32211031408</v>
      </c>
      <c r="H17" s="125" t="s">
        <v>385</v>
      </c>
      <c r="I17" s="123" t="s">
        <v>362</v>
      </c>
      <c r="J17" s="123" t="s">
        <v>386</v>
      </c>
      <c r="K17" s="123">
        <v>15</v>
      </c>
      <c r="L17" s="126">
        <f t="shared" si="0"/>
        <v>0.625</v>
      </c>
      <c r="M17" s="123" t="s">
        <v>387</v>
      </c>
      <c r="N17" s="123" t="s">
        <v>367</v>
      </c>
      <c r="O17" s="123" t="str">
        <f t="shared" si="1"/>
        <v>-</v>
      </c>
      <c r="P17" s="127" t="s">
        <v>336</v>
      </c>
    </row>
    <row r="18" spans="1:16" s="123" customFormat="1" x14ac:dyDescent="0.25">
      <c r="A18" s="123">
        <v>2015</v>
      </c>
      <c r="B18" s="124">
        <v>2</v>
      </c>
      <c r="C18" s="123" t="s">
        <v>80</v>
      </c>
      <c r="D18" s="123" t="s">
        <v>347</v>
      </c>
      <c r="E18" s="123">
        <v>31408</v>
      </c>
      <c r="F18" s="123">
        <v>18</v>
      </c>
      <c r="G18" s="123">
        <v>32211031408</v>
      </c>
      <c r="H18" s="125" t="s">
        <v>385</v>
      </c>
      <c r="I18" s="123" t="s">
        <v>362</v>
      </c>
      <c r="J18" s="123" t="s">
        <v>388</v>
      </c>
      <c r="K18" s="123">
        <v>11</v>
      </c>
      <c r="L18" s="126">
        <f t="shared" si="0"/>
        <v>0.61111111111111116</v>
      </c>
      <c r="M18" s="123" t="s">
        <v>389</v>
      </c>
      <c r="N18" s="123">
        <v>20</v>
      </c>
      <c r="O18" s="123">
        <f t="shared" si="1"/>
        <v>-2</v>
      </c>
      <c r="P18" s="127" t="s">
        <v>336</v>
      </c>
    </row>
    <row r="19" spans="1:16" s="123" customFormat="1" x14ac:dyDescent="0.25">
      <c r="A19" s="123">
        <v>2016</v>
      </c>
      <c r="B19" s="124">
        <v>2</v>
      </c>
      <c r="C19" s="123" t="s">
        <v>80</v>
      </c>
      <c r="D19" s="123" t="s">
        <v>347</v>
      </c>
      <c r="E19" s="123">
        <v>31408</v>
      </c>
      <c r="F19" s="123">
        <v>18</v>
      </c>
      <c r="G19" s="123">
        <v>32211031408</v>
      </c>
      <c r="H19" s="125" t="s">
        <v>385</v>
      </c>
      <c r="I19" s="123" t="s">
        <v>362</v>
      </c>
      <c r="J19" s="123" t="s">
        <v>390</v>
      </c>
      <c r="K19" s="123">
        <v>11</v>
      </c>
      <c r="L19" s="126">
        <f t="shared" si="0"/>
        <v>0.61111111111111116</v>
      </c>
      <c r="M19" s="123" t="s">
        <v>391</v>
      </c>
      <c r="N19" s="123">
        <v>16</v>
      </c>
      <c r="O19" s="123">
        <f t="shared" si="1"/>
        <v>2</v>
      </c>
      <c r="P19" s="127" t="s">
        <v>336</v>
      </c>
    </row>
    <row r="20" spans="1:16" s="123" customFormat="1" x14ac:dyDescent="0.25">
      <c r="A20" s="123">
        <v>2014</v>
      </c>
      <c r="B20" s="124">
        <v>2</v>
      </c>
      <c r="C20" s="123" t="s">
        <v>80</v>
      </c>
      <c r="D20" s="123" t="s">
        <v>347</v>
      </c>
      <c r="E20" s="123">
        <v>33001</v>
      </c>
      <c r="F20" s="123">
        <v>18</v>
      </c>
      <c r="G20" s="123">
        <v>32211033001</v>
      </c>
      <c r="H20" s="125" t="s">
        <v>392</v>
      </c>
      <c r="I20" s="123" t="s">
        <v>382</v>
      </c>
      <c r="J20" s="123" t="s">
        <v>393</v>
      </c>
      <c r="K20" s="123">
        <v>50</v>
      </c>
      <c r="L20" s="126">
        <f t="shared" si="0"/>
        <v>2.7777777777777777</v>
      </c>
      <c r="M20" s="123" t="s">
        <v>394</v>
      </c>
      <c r="N20" s="123">
        <v>18</v>
      </c>
      <c r="O20" s="123">
        <f t="shared" si="1"/>
        <v>0</v>
      </c>
      <c r="P20" s="127" t="s">
        <v>336</v>
      </c>
    </row>
    <row r="21" spans="1:16" s="123" customFormat="1" x14ac:dyDescent="0.25">
      <c r="A21" s="123">
        <v>2015</v>
      </c>
      <c r="B21" s="124">
        <v>2</v>
      </c>
      <c r="C21" s="123" t="s">
        <v>80</v>
      </c>
      <c r="D21" s="123" t="s">
        <v>347</v>
      </c>
      <c r="E21" s="123">
        <v>33001</v>
      </c>
      <c r="F21" s="123">
        <v>18</v>
      </c>
      <c r="G21" s="123">
        <v>32211033001</v>
      </c>
      <c r="H21" s="125" t="s">
        <v>392</v>
      </c>
      <c r="I21" s="123" t="s">
        <v>382</v>
      </c>
      <c r="J21" s="123" t="s">
        <v>395</v>
      </c>
      <c r="K21" s="123">
        <v>204</v>
      </c>
      <c r="L21" s="126">
        <f t="shared" si="0"/>
        <v>11.333333333333334</v>
      </c>
      <c r="M21" s="123" t="s">
        <v>396</v>
      </c>
      <c r="N21" s="123">
        <v>13</v>
      </c>
      <c r="O21" s="123">
        <f t="shared" si="1"/>
        <v>5</v>
      </c>
      <c r="P21" s="127" t="s">
        <v>336</v>
      </c>
    </row>
    <row r="22" spans="1:16" s="123" customFormat="1" x14ac:dyDescent="0.25">
      <c r="A22" s="123">
        <v>2016</v>
      </c>
      <c r="B22" s="124">
        <v>2</v>
      </c>
      <c r="C22" s="123" t="s">
        <v>80</v>
      </c>
      <c r="D22" s="123" t="s">
        <v>347</v>
      </c>
      <c r="E22" s="123">
        <v>33001</v>
      </c>
      <c r="F22" s="123">
        <v>18</v>
      </c>
      <c r="G22" s="123">
        <v>32211033001</v>
      </c>
      <c r="H22" s="125" t="s">
        <v>392</v>
      </c>
      <c r="I22" s="123" t="s">
        <v>382</v>
      </c>
      <c r="J22" s="123" t="s">
        <v>397</v>
      </c>
      <c r="K22" s="123">
        <v>23</v>
      </c>
      <c r="L22" s="126">
        <f t="shared" si="0"/>
        <v>1.2777777777777777</v>
      </c>
      <c r="M22" s="123" t="s">
        <v>398</v>
      </c>
      <c r="N22" s="123">
        <v>15</v>
      </c>
      <c r="O22" s="123">
        <f t="shared" si="1"/>
        <v>3</v>
      </c>
      <c r="P22" s="127" t="s">
        <v>336</v>
      </c>
    </row>
    <row r="23" spans="1:16" s="123" customFormat="1" x14ac:dyDescent="0.25">
      <c r="A23" s="123">
        <v>2014</v>
      </c>
      <c r="B23" s="124">
        <v>2</v>
      </c>
      <c r="C23" s="123" t="s">
        <v>80</v>
      </c>
      <c r="D23" s="123" t="s">
        <v>399</v>
      </c>
      <c r="E23" s="123">
        <v>22129</v>
      </c>
      <c r="F23" s="123">
        <v>12</v>
      </c>
      <c r="G23" s="123">
        <v>23210022129</v>
      </c>
      <c r="H23" s="125" t="s">
        <v>400</v>
      </c>
      <c r="I23" s="123" t="s">
        <v>401</v>
      </c>
      <c r="J23" s="123" t="s">
        <v>402</v>
      </c>
      <c r="K23" s="123">
        <v>22</v>
      </c>
      <c r="L23" s="126">
        <f t="shared" si="0"/>
        <v>1.8333333333333333</v>
      </c>
      <c r="M23" s="123" t="s">
        <v>403</v>
      </c>
      <c r="N23" s="123">
        <v>12</v>
      </c>
      <c r="O23" s="123">
        <f t="shared" si="1"/>
        <v>0</v>
      </c>
      <c r="P23" s="127" t="s">
        <v>336</v>
      </c>
    </row>
    <row r="24" spans="1:16" s="123" customFormat="1" x14ac:dyDescent="0.25">
      <c r="A24" s="123">
        <v>2015</v>
      </c>
      <c r="B24" s="124">
        <v>2</v>
      </c>
      <c r="C24" s="123" t="s">
        <v>80</v>
      </c>
      <c r="D24" s="123" t="s">
        <v>399</v>
      </c>
      <c r="E24" s="123">
        <v>22129</v>
      </c>
      <c r="F24" s="123">
        <v>12</v>
      </c>
      <c r="G24" s="123">
        <v>23210022129</v>
      </c>
      <c r="H24" s="125" t="s">
        <v>400</v>
      </c>
      <c r="I24" s="123" t="s">
        <v>401</v>
      </c>
      <c r="J24" s="123" t="s">
        <v>404</v>
      </c>
      <c r="K24" s="123">
        <v>24</v>
      </c>
      <c r="L24" s="126">
        <f t="shared" si="0"/>
        <v>2</v>
      </c>
      <c r="M24" s="123" t="s">
        <v>405</v>
      </c>
      <c r="N24" s="123">
        <v>11</v>
      </c>
      <c r="O24" s="123">
        <f t="shared" si="1"/>
        <v>1</v>
      </c>
      <c r="P24" s="127" t="s">
        <v>336</v>
      </c>
    </row>
    <row r="25" spans="1:16" s="123" customFormat="1" x14ac:dyDescent="0.25">
      <c r="A25" s="123">
        <v>2016</v>
      </c>
      <c r="B25" s="124">
        <v>2</v>
      </c>
      <c r="C25" s="123" t="s">
        <v>80</v>
      </c>
      <c r="D25" s="123" t="s">
        <v>399</v>
      </c>
      <c r="E25" s="123">
        <v>22129</v>
      </c>
      <c r="F25" s="123">
        <v>12</v>
      </c>
      <c r="G25" s="123">
        <v>23210022129</v>
      </c>
      <c r="H25" s="125" t="s">
        <v>400</v>
      </c>
      <c r="I25" s="123" t="s">
        <v>401</v>
      </c>
      <c r="J25" s="123" t="s">
        <v>406</v>
      </c>
      <c r="K25" s="123">
        <v>32</v>
      </c>
      <c r="L25" s="126">
        <f t="shared" si="0"/>
        <v>2.6666666666666665</v>
      </c>
      <c r="M25" s="123" t="s">
        <v>407</v>
      </c>
      <c r="N25" s="123">
        <v>12</v>
      </c>
      <c r="O25" s="123">
        <f t="shared" si="1"/>
        <v>0</v>
      </c>
      <c r="P25" s="127" t="s">
        <v>336</v>
      </c>
    </row>
    <row r="26" spans="1:16" s="123" customFormat="1" x14ac:dyDescent="0.25">
      <c r="A26" s="123">
        <v>2014</v>
      </c>
      <c r="B26" s="124">
        <v>2</v>
      </c>
      <c r="C26" s="123" t="s">
        <v>80</v>
      </c>
      <c r="D26" s="123" t="s">
        <v>399</v>
      </c>
      <c r="E26" s="123">
        <v>33202</v>
      </c>
      <c r="F26" s="123">
        <v>15</v>
      </c>
      <c r="G26" s="123">
        <v>23210033202</v>
      </c>
      <c r="H26" s="125" t="s">
        <v>408</v>
      </c>
      <c r="I26" s="123" t="s">
        <v>409</v>
      </c>
      <c r="J26" s="123" t="s">
        <v>410</v>
      </c>
      <c r="K26" s="123">
        <v>37</v>
      </c>
      <c r="L26" s="126">
        <f t="shared" si="0"/>
        <v>2.4666666666666668</v>
      </c>
      <c r="M26" s="123" t="s">
        <v>411</v>
      </c>
      <c r="N26" s="123">
        <v>15</v>
      </c>
      <c r="O26" s="123">
        <f t="shared" si="1"/>
        <v>0</v>
      </c>
      <c r="P26" s="127" t="s">
        <v>336</v>
      </c>
    </row>
    <row r="27" spans="1:16" s="123" customFormat="1" x14ac:dyDescent="0.25">
      <c r="A27" s="123">
        <v>2015</v>
      </c>
      <c r="B27" s="124">
        <v>2</v>
      </c>
      <c r="C27" s="123" t="s">
        <v>80</v>
      </c>
      <c r="D27" s="123" t="s">
        <v>399</v>
      </c>
      <c r="E27" s="123">
        <v>33202</v>
      </c>
      <c r="F27" s="123">
        <v>15</v>
      </c>
      <c r="G27" s="123">
        <v>23210033202</v>
      </c>
      <c r="H27" s="125" t="s">
        <v>408</v>
      </c>
      <c r="I27" s="123" t="s">
        <v>409</v>
      </c>
      <c r="J27" s="123" t="s">
        <v>412</v>
      </c>
      <c r="K27" s="123">
        <v>25</v>
      </c>
      <c r="L27" s="126">
        <f t="shared" si="0"/>
        <v>1.6666666666666667</v>
      </c>
      <c r="M27" s="123" t="s">
        <v>413</v>
      </c>
      <c r="N27" s="123">
        <v>14</v>
      </c>
      <c r="O27" s="123">
        <f t="shared" si="1"/>
        <v>1</v>
      </c>
      <c r="P27" s="127" t="s">
        <v>336</v>
      </c>
    </row>
    <row r="28" spans="1:16" s="123" customFormat="1" x14ac:dyDescent="0.25">
      <c r="A28" s="123">
        <v>2016</v>
      </c>
      <c r="B28" s="124">
        <v>2</v>
      </c>
      <c r="C28" s="123" t="s">
        <v>80</v>
      </c>
      <c r="D28" s="123" t="s">
        <v>399</v>
      </c>
      <c r="E28" s="123">
        <v>33202</v>
      </c>
      <c r="F28" s="123">
        <v>15</v>
      </c>
      <c r="G28" s="123">
        <v>23210033202</v>
      </c>
      <c r="H28" s="125" t="s">
        <v>408</v>
      </c>
      <c r="I28" s="123" t="s">
        <v>409</v>
      </c>
      <c r="J28" s="123" t="s">
        <v>414</v>
      </c>
      <c r="K28" s="123">
        <v>36</v>
      </c>
      <c r="L28" s="126">
        <f t="shared" si="0"/>
        <v>2.4</v>
      </c>
      <c r="M28" s="123" t="s">
        <v>415</v>
      </c>
      <c r="N28" s="123">
        <v>15</v>
      </c>
      <c r="O28" s="123">
        <f t="shared" si="1"/>
        <v>0</v>
      </c>
      <c r="P28" s="127" t="s">
        <v>336</v>
      </c>
    </row>
    <row r="29" spans="1:16" s="123" customFormat="1" x14ac:dyDescent="0.25">
      <c r="A29" s="123">
        <v>2014</v>
      </c>
      <c r="B29" s="124">
        <v>2</v>
      </c>
      <c r="C29" s="123" t="s">
        <v>80</v>
      </c>
      <c r="D29" s="123" t="s">
        <v>399</v>
      </c>
      <c r="E29" s="123">
        <v>33411</v>
      </c>
      <c r="F29" s="123">
        <v>15</v>
      </c>
      <c r="G29" s="123">
        <v>23210033411</v>
      </c>
      <c r="H29" s="125" t="s">
        <v>416</v>
      </c>
      <c r="I29" s="123" t="s">
        <v>417</v>
      </c>
      <c r="J29" s="123" t="s">
        <v>418</v>
      </c>
      <c r="K29" s="123">
        <v>14</v>
      </c>
      <c r="L29" s="126">
        <f t="shared" si="0"/>
        <v>0.93333333333333335</v>
      </c>
      <c r="M29" s="123" t="s">
        <v>419</v>
      </c>
      <c r="N29" s="123">
        <v>11</v>
      </c>
      <c r="O29" s="123">
        <f t="shared" si="1"/>
        <v>4</v>
      </c>
      <c r="P29" s="127" t="s">
        <v>336</v>
      </c>
    </row>
    <row r="30" spans="1:16" s="123" customFormat="1" x14ac:dyDescent="0.25">
      <c r="A30" s="123">
        <v>2015</v>
      </c>
      <c r="B30" s="124">
        <v>2</v>
      </c>
      <c r="C30" s="123" t="s">
        <v>80</v>
      </c>
      <c r="D30" s="123" t="s">
        <v>399</v>
      </c>
      <c r="E30" s="123">
        <v>33411</v>
      </c>
      <c r="F30" s="123">
        <v>12</v>
      </c>
      <c r="G30" s="123">
        <v>23210033411</v>
      </c>
      <c r="H30" s="125" t="s">
        <v>416</v>
      </c>
      <c r="I30" s="123" t="s">
        <v>417</v>
      </c>
      <c r="J30" s="123" t="s">
        <v>420</v>
      </c>
      <c r="K30" s="123">
        <v>7</v>
      </c>
      <c r="L30" s="126">
        <f t="shared" si="0"/>
        <v>0.58333333333333337</v>
      </c>
      <c r="M30" s="123" t="s">
        <v>421</v>
      </c>
      <c r="N30" s="123">
        <v>8</v>
      </c>
      <c r="O30" s="123">
        <f t="shared" si="1"/>
        <v>4</v>
      </c>
      <c r="P30" s="127" t="s">
        <v>336</v>
      </c>
    </row>
    <row r="31" spans="1:16" s="123" customFormat="1" x14ac:dyDescent="0.25">
      <c r="A31" s="123">
        <v>2016</v>
      </c>
      <c r="B31" s="124">
        <v>2</v>
      </c>
      <c r="C31" s="123" t="s">
        <v>80</v>
      </c>
      <c r="D31" s="123" t="s">
        <v>399</v>
      </c>
      <c r="E31" s="123">
        <v>33411</v>
      </c>
      <c r="F31" s="123">
        <v>15</v>
      </c>
      <c r="G31" s="123">
        <v>23210033411</v>
      </c>
      <c r="H31" s="125" t="s">
        <v>416</v>
      </c>
      <c r="I31" s="123" t="s">
        <v>417</v>
      </c>
      <c r="J31" s="123" t="s">
        <v>422</v>
      </c>
      <c r="K31" s="123">
        <v>8</v>
      </c>
      <c r="L31" s="126">
        <f t="shared" si="0"/>
        <v>0.53333333333333333</v>
      </c>
      <c r="M31" s="123" t="s">
        <v>423</v>
      </c>
      <c r="N31" s="123">
        <v>13</v>
      </c>
      <c r="O31" s="123">
        <f t="shared" si="1"/>
        <v>2</v>
      </c>
      <c r="P31" s="127" t="s">
        <v>336</v>
      </c>
    </row>
    <row r="32" spans="1:16" s="123" customFormat="1" x14ac:dyDescent="0.25">
      <c r="A32" s="123">
        <v>2014</v>
      </c>
      <c r="B32" s="124">
        <v>2</v>
      </c>
      <c r="C32" s="123" t="s">
        <v>424</v>
      </c>
      <c r="D32" s="123" t="s">
        <v>347</v>
      </c>
      <c r="E32" s="123">
        <v>22506</v>
      </c>
      <c r="F32" s="123">
        <v>15</v>
      </c>
      <c r="G32" s="123">
        <v>32211022506</v>
      </c>
      <c r="H32" s="125" t="s">
        <v>425</v>
      </c>
      <c r="I32" s="123" t="s">
        <v>426</v>
      </c>
      <c r="J32" s="123" t="s">
        <v>427</v>
      </c>
      <c r="K32" s="123">
        <v>4</v>
      </c>
      <c r="L32" s="126">
        <f t="shared" si="0"/>
        <v>0.26666666666666666</v>
      </c>
      <c r="M32" s="123" t="s">
        <v>428</v>
      </c>
      <c r="N32" s="123" t="s">
        <v>367</v>
      </c>
      <c r="O32" s="123" t="str">
        <f t="shared" si="1"/>
        <v>-</v>
      </c>
      <c r="P32" s="127" t="s">
        <v>336</v>
      </c>
    </row>
    <row r="33" spans="1:16" s="123" customFormat="1" x14ac:dyDescent="0.25">
      <c r="A33" s="123">
        <v>2014</v>
      </c>
      <c r="B33" s="124">
        <v>2</v>
      </c>
      <c r="C33" s="123" t="s">
        <v>424</v>
      </c>
      <c r="D33" s="123" t="s">
        <v>347</v>
      </c>
      <c r="E33" s="123">
        <v>31210</v>
      </c>
      <c r="F33" s="123">
        <v>35</v>
      </c>
      <c r="G33" s="123">
        <v>32211031210</v>
      </c>
      <c r="H33" s="125" t="s">
        <v>429</v>
      </c>
      <c r="I33" s="123" t="s">
        <v>374</v>
      </c>
      <c r="J33" s="123" t="s">
        <v>430</v>
      </c>
      <c r="K33" s="123">
        <v>46</v>
      </c>
      <c r="L33" s="126">
        <f t="shared" si="0"/>
        <v>1.3142857142857143</v>
      </c>
      <c r="M33" s="123" t="s">
        <v>431</v>
      </c>
      <c r="N33" s="123">
        <v>35</v>
      </c>
      <c r="O33" s="123">
        <f t="shared" si="1"/>
        <v>0</v>
      </c>
      <c r="P33" s="127" t="s">
        <v>336</v>
      </c>
    </row>
    <row r="34" spans="1:16" s="123" customFormat="1" x14ac:dyDescent="0.25">
      <c r="A34" s="123">
        <v>2015</v>
      </c>
      <c r="B34" s="124">
        <v>2</v>
      </c>
      <c r="C34" s="123" t="s">
        <v>424</v>
      </c>
      <c r="D34" s="123" t="s">
        <v>347</v>
      </c>
      <c r="E34" s="123">
        <v>31210</v>
      </c>
      <c r="F34" s="123">
        <v>35</v>
      </c>
      <c r="G34" s="123">
        <v>32211031210</v>
      </c>
      <c r="H34" s="125" t="s">
        <v>429</v>
      </c>
      <c r="I34" s="123" t="s">
        <v>374</v>
      </c>
      <c r="J34" s="123" t="s">
        <v>432</v>
      </c>
      <c r="K34" s="123">
        <v>54</v>
      </c>
      <c r="L34" s="126">
        <f t="shared" si="0"/>
        <v>1.5428571428571429</v>
      </c>
      <c r="M34" s="123" t="s">
        <v>433</v>
      </c>
      <c r="N34" s="123">
        <v>34</v>
      </c>
      <c r="O34" s="123">
        <f t="shared" si="1"/>
        <v>1</v>
      </c>
      <c r="P34" s="127" t="s">
        <v>336</v>
      </c>
    </row>
    <row r="35" spans="1:16" s="123" customFormat="1" x14ac:dyDescent="0.25">
      <c r="A35" s="123">
        <v>2016</v>
      </c>
      <c r="B35" s="124">
        <v>2</v>
      </c>
      <c r="C35" s="123" t="s">
        <v>424</v>
      </c>
      <c r="D35" s="123" t="s">
        <v>347</v>
      </c>
      <c r="E35" s="123">
        <v>31210</v>
      </c>
      <c r="F35" s="123">
        <v>35</v>
      </c>
      <c r="G35" s="123">
        <v>32211031210</v>
      </c>
      <c r="H35" s="125" t="s">
        <v>429</v>
      </c>
      <c r="I35" s="123" t="s">
        <v>374</v>
      </c>
      <c r="J35" s="123" t="s">
        <v>434</v>
      </c>
      <c r="K35" s="123">
        <v>43</v>
      </c>
      <c r="L35" s="126">
        <f t="shared" si="0"/>
        <v>1.2285714285714286</v>
      </c>
      <c r="M35" s="123" t="s">
        <v>435</v>
      </c>
      <c r="N35" s="123">
        <v>33</v>
      </c>
      <c r="O35" s="123">
        <f t="shared" si="1"/>
        <v>2</v>
      </c>
      <c r="P35" s="127" t="s">
        <v>336</v>
      </c>
    </row>
    <row r="36" spans="1:16" s="123" customFormat="1" x14ac:dyDescent="0.25">
      <c r="A36" s="123">
        <v>2014</v>
      </c>
      <c r="B36" s="124">
        <v>2</v>
      </c>
      <c r="C36" s="123" t="s">
        <v>156</v>
      </c>
      <c r="D36" s="123" t="s">
        <v>331</v>
      </c>
      <c r="E36" s="123">
        <v>22104</v>
      </c>
      <c r="F36" s="123">
        <v>12</v>
      </c>
      <c r="G36" s="123">
        <v>23810022104</v>
      </c>
      <c r="H36" s="125" t="s">
        <v>436</v>
      </c>
      <c r="I36" s="123" t="s">
        <v>437</v>
      </c>
      <c r="J36" s="123" t="s">
        <v>438</v>
      </c>
      <c r="K36" s="123">
        <v>63</v>
      </c>
      <c r="L36" s="126">
        <f t="shared" si="0"/>
        <v>5.25</v>
      </c>
      <c r="M36" s="123" t="s">
        <v>439</v>
      </c>
      <c r="N36" s="123">
        <v>12</v>
      </c>
      <c r="O36" s="123">
        <f t="shared" si="1"/>
        <v>0</v>
      </c>
      <c r="P36" s="127" t="s">
        <v>336</v>
      </c>
    </row>
    <row r="37" spans="1:16" s="123" customFormat="1" x14ac:dyDescent="0.25">
      <c r="A37" s="123">
        <v>2015</v>
      </c>
      <c r="B37" s="124">
        <v>2</v>
      </c>
      <c r="C37" s="123" t="s">
        <v>156</v>
      </c>
      <c r="D37" s="123" t="s">
        <v>331</v>
      </c>
      <c r="E37" s="123">
        <v>22104</v>
      </c>
      <c r="F37" s="123">
        <v>12</v>
      </c>
      <c r="G37" s="123">
        <v>23810022104</v>
      </c>
      <c r="H37" s="125" t="s">
        <v>436</v>
      </c>
      <c r="I37" s="123" t="s">
        <v>437</v>
      </c>
      <c r="J37" s="123" t="s">
        <v>440</v>
      </c>
      <c r="K37" s="123">
        <v>46</v>
      </c>
      <c r="L37" s="126">
        <f t="shared" si="0"/>
        <v>3.8333333333333335</v>
      </c>
      <c r="M37" s="123" t="s">
        <v>441</v>
      </c>
      <c r="N37" s="123">
        <v>12</v>
      </c>
      <c r="O37" s="123">
        <f t="shared" si="1"/>
        <v>0</v>
      </c>
      <c r="P37" s="127" t="s">
        <v>336</v>
      </c>
    </row>
    <row r="38" spans="1:16" s="123" customFormat="1" x14ac:dyDescent="0.25">
      <c r="A38" s="123">
        <v>2016</v>
      </c>
      <c r="B38" s="124">
        <v>2</v>
      </c>
      <c r="C38" s="123" t="s">
        <v>156</v>
      </c>
      <c r="D38" s="123" t="s">
        <v>331</v>
      </c>
      <c r="E38" s="123">
        <v>22104</v>
      </c>
      <c r="F38" s="123">
        <v>12</v>
      </c>
      <c r="G38" s="123">
        <v>23810022104</v>
      </c>
      <c r="H38" s="125" t="s">
        <v>436</v>
      </c>
      <c r="I38" s="123" t="s">
        <v>437</v>
      </c>
      <c r="J38" s="123" t="s">
        <v>442</v>
      </c>
      <c r="K38" s="123">
        <v>33</v>
      </c>
      <c r="L38" s="126">
        <f t="shared" si="0"/>
        <v>2.75</v>
      </c>
      <c r="M38" s="123" t="s">
        <v>443</v>
      </c>
      <c r="N38" s="123">
        <v>10</v>
      </c>
      <c r="O38" s="123">
        <f t="shared" si="1"/>
        <v>2</v>
      </c>
      <c r="P38" s="127" t="s">
        <v>336</v>
      </c>
    </row>
    <row r="39" spans="1:16" s="123" customFormat="1" x14ac:dyDescent="0.25">
      <c r="A39" s="123">
        <v>2014</v>
      </c>
      <c r="B39" s="124">
        <v>2</v>
      </c>
      <c r="C39" s="123" t="s">
        <v>156</v>
      </c>
      <c r="D39" s="123" t="s">
        <v>331</v>
      </c>
      <c r="E39" s="123">
        <v>30001</v>
      </c>
      <c r="F39" s="123">
        <v>35</v>
      </c>
      <c r="G39" s="123">
        <v>23810030001</v>
      </c>
      <c r="H39" s="125" t="s">
        <v>332</v>
      </c>
      <c r="I39" s="123" t="s">
        <v>333</v>
      </c>
      <c r="J39" s="123" t="s">
        <v>444</v>
      </c>
      <c r="K39" s="123">
        <v>10</v>
      </c>
      <c r="L39" s="126">
        <f t="shared" si="0"/>
        <v>0.2857142857142857</v>
      </c>
      <c r="M39" s="123" t="s">
        <v>445</v>
      </c>
      <c r="N39" s="123">
        <v>18</v>
      </c>
      <c r="O39" s="123">
        <f t="shared" si="1"/>
        <v>17</v>
      </c>
      <c r="P39" s="127" t="s">
        <v>336</v>
      </c>
    </row>
    <row r="40" spans="1:16" s="123" customFormat="1" x14ac:dyDescent="0.25">
      <c r="A40" s="123">
        <v>2015</v>
      </c>
      <c r="B40" s="124">
        <v>2</v>
      </c>
      <c r="C40" s="123" t="s">
        <v>156</v>
      </c>
      <c r="D40" s="123" t="s">
        <v>331</v>
      </c>
      <c r="E40" s="123">
        <v>30001</v>
      </c>
      <c r="F40" s="123">
        <v>18</v>
      </c>
      <c r="G40" s="123">
        <v>23810030001</v>
      </c>
      <c r="H40" s="125" t="s">
        <v>332</v>
      </c>
      <c r="I40" s="123" t="s">
        <v>333</v>
      </c>
      <c r="J40" s="123" t="s">
        <v>446</v>
      </c>
      <c r="K40" s="123">
        <v>9</v>
      </c>
      <c r="L40" s="126">
        <f t="shared" si="0"/>
        <v>0.5</v>
      </c>
      <c r="M40" s="123" t="s">
        <v>447</v>
      </c>
      <c r="N40" s="123">
        <v>17</v>
      </c>
      <c r="O40" s="123">
        <f t="shared" si="1"/>
        <v>1</v>
      </c>
      <c r="P40" s="127" t="s">
        <v>336</v>
      </c>
    </row>
    <row r="41" spans="1:16" s="123" customFormat="1" x14ac:dyDescent="0.25">
      <c r="A41" s="123">
        <v>2016</v>
      </c>
      <c r="B41" s="124">
        <v>2</v>
      </c>
      <c r="C41" s="123" t="s">
        <v>156</v>
      </c>
      <c r="D41" s="123" t="s">
        <v>331</v>
      </c>
      <c r="E41" s="123">
        <v>30001</v>
      </c>
      <c r="F41" s="123">
        <v>18</v>
      </c>
      <c r="G41" s="123">
        <v>23810030001</v>
      </c>
      <c r="H41" s="125" t="s">
        <v>332</v>
      </c>
      <c r="I41" s="123" t="s">
        <v>333</v>
      </c>
      <c r="J41" s="123" t="s">
        <v>448</v>
      </c>
      <c r="K41" s="123">
        <v>10</v>
      </c>
      <c r="L41" s="126">
        <f t="shared" si="0"/>
        <v>0.55555555555555558</v>
      </c>
      <c r="M41" s="123" t="s">
        <v>449</v>
      </c>
      <c r="N41" s="123">
        <v>14</v>
      </c>
      <c r="O41" s="123">
        <f t="shared" si="1"/>
        <v>4</v>
      </c>
      <c r="P41" s="127" t="s">
        <v>336</v>
      </c>
    </row>
    <row r="42" spans="1:16" s="123" customFormat="1" x14ac:dyDescent="0.25">
      <c r="A42" s="123">
        <v>2014</v>
      </c>
      <c r="B42" s="124">
        <v>2</v>
      </c>
      <c r="C42" s="123" t="s">
        <v>156</v>
      </c>
      <c r="D42" s="123" t="s">
        <v>331</v>
      </c>
      <c r="E42" s="123">
        <v>33005</v>
      </c>
      <c r="F42" s="123">
        <v>30</v>
      </c>
      <c r="G42" s="123">
        <v>23810033005</v>
      </c>
      <c r="H42" s="125" t="s">
        <v>363</v>
      </c>
      <c r="I42" s="123" t="s">
        <v>364</v>
      </c>
      <c r="J42" s="123" t="s">
        <v>450</v>
      </c>
      <c r="K42" s="123">
        <v>43</v>
      </c>
      <c r="L42" s="126">
        <f t="shared" si="0"/>
        <v>1.4333333333333333</v>
      </c>
      <c r="M42" s="123" t="s">
        <v>451</v>
      </c>
      <c r="N42" s="123" t="s">
        <v>367</v>
      </c>
      <c r="O42" s="123" t="str">
        <f t="shared" si="1"/>
        <v>-</v>
      </c>
      <c r="P42" s="127" t="s">
        <v>336</v>
      </c>
    </row>
    <row r="43" spans="1:16" s="123" customFormat="1" x14ac:dyDescent="0.25">
      <c r="A43" s="123">
        <v>2015</v>
      </c>
      <c r="B43" s="124">
        <v>2</v>
      </c>
      <c r="C43" s="123" t="s">
        <v>156</v>
      </c>
      <c r="D43" s="123" t="s">
        <v>331</v>
      </c>
      <c r="E43" s="123">
        <v>33005</v>
      </c>
      <c r="F43" s="123">
        <v>30</v>
      </c>
      <c r="G43" s="123">
        <v>23810033005</v>
      </c>
      <c r="H43" s="125" t="s">
        <v>363</v>
      </c>
      <c r="I43" s="123" t="s">
        <v>364</v>
      </c>
      <c r="J43" s="123" t="s">
        <v>452</v>
      </c>
      <c r="K43" s="123">
        <v>63</v>
      </c>
      <c r="L43" s="126">
        <f t="shared" si="0"/>
        <v>2.1</v>
      </c>
      <c r="M43" s="123" t="s">
        <v>453</v>
      </c>
      <c r="N43" s="123" t="s">
        <v>367</v>
      </c>
      <c r="O43" s="123" t="str">
        <f t="shared" si="1"/>
        <v>-</v>
      </c>
      <c r="P43" s="127" t="s">
        <v>336</v>
      </c>
    </row>
    <row r="44" spans="1:16" s="123" customFormat="1" x14ac:dyDescent="0.25">
      <c r="A44" s="123">
        <v>2016</v>
      </c>
      <c r="B44" s="124">
        <v>2</v>
      </c>
      <c r="C44" s="123" t="s">
        <v>156</v>
      </c>
      <c r="D44" s="123" t="s">
        <v>331</v>
      </c>
      <c r="E44" s="123">
        <v>33005</v>
      </c>
      <c r="F44" s="123">
        <v>15</v>
      </c>
      <c r="G44" s="123">
        <v>23810033005</v>
      </c>
      <c r="H44" s="125" t="s">
        <v>363</v>
      </c>
      <c r="I44" s="123" t="s">
        <v>364</v>
      </c>
      <c r="J44" s="123" t="s">
        <v>454</v>
      </c>
      <c r="K44" s="123">
        <v>40</v>
      </c>
      <c r="L44" s="126">
        <f t="shared" si="0"/>
        <v>2.6666666666666665</v>
      </c>
      <c r="M44" s="123" t="s">
        <v>455</v>
      </c>
      <c r="N44" s="123">
        <v>29</v>
      </c>
      <c r="O44" s="123">
        <f t="shared" si="1"/>
        <v>-14</v>
      </c>
      <c r="P44" s="127" t="s">
        <v>336</v>
      </c>
    </row>
    <row r="45" spans="1:16" s="123" customFormat="1" x14ac:dyDescent="0.25">
      <c r="A45" s="123">
        <v>2014</v>
      </c>
      <c r="B45" s="124">
        <v>2</v>
      </c>
      <c r="C45" s="123" t="s">
        <v>156</v>
      </c>
      <c r="D45" s="123" t="s">
        <v>331</v>
      </c>
      <c r="E45" s="123">
        <v>33601</v>
      </c>
      <c r="F45" s="123">
        <v>30</v>
      </c>
      <c r="G45" s="123">
        <v>23810033601</v>
      </c>
      <c r="H45" s="125" t="s">
        <v>456</v>
      </c>
      <c r="I45" s="123" t="s">
        <v>457</v>
      </c>
      <c r="J45" s="123" t="s">
        <v>458</v>
      </c>
      <c r="K45" s="123">
        <v>86</v>
      </c>
      <c r="L45" s="126">
        <f t="shared" si="0"/>
        <v>2.8666666666666667</v>
      </c>
      <c r="M45" s="123" t="s">
        <v>459</v>
      </c>
      <c r="N45" s="123">
        <v>30</v>
      </c>
      <c r="O45" s="123">
        <f t="shared" si="1"/>
        <v>0</v>
      </c>
      <c r="P45" s="127" t="s">
        <v>336</v>
      </c>
    </row>
    <row r="46" spans="1:16" s="123" customFormat="1" x14ac:dyDescent="0.25">
      <c r="A46" s="123">
        <v>2015</v>
      </c>
      <c r="B46" s="124">
        <v>2</v>
      </c>
      <c r="C46" s="123" t="s">
        <v>156</v>
      </c>
      <c r="D46" s="123" t="s">
        <v>331</v>
      </c>
      <c r="E46" s="123">
        <v>33601</v>
      </c>
      <c r="F46" s="123">
        <v>32</v>
      </c>
      <c r="G46" s="123">
        <v>23810033601</v>
      </c>
      <c r="H46" s="125" t="s">
        <v>456</v>
      </c>
      <c r="I46" s="123" t="s">
        <v>457</v>
      </c>
      <c r="J46" s="123" t="s">
        <v>460</v>
      </c>
      <c r="K46" s="123">
        <v>68</v>
      </c>
      <c r="L46" s="126">
        <f t="shared" si="0"/>
        <v>2.125</v>
      </c>
      <c r="M46" s="123" t="s">
        <v>461</v>
      </c>
      <c r="N46" s="123">
        <v>31</v>
      </c>
      <c r="O46" s="123">
        <f t="shared" si="1"/>
        <v>1</v>
      </c>
      <c r="P46" s="127" t="s">
        <v>336</v>
      </c>
    </row>
    <row r="47" spans="1:16" s="123" customFormat="1" x14ac:dyDescent="0.25">
      <c r="A47" s="123">
        <v>2016</v>
      </c>
      <c r="B47" s="124">
        <v>2</v>
      </c>
      <c r="C47" s="123" t="s">
        <v>156</v>
      </c>
      <c r="D47" s="123" t="s">
        <v>331</v>
      </c>
      <c r="E47" s="123">
        <v>33601</v>
      </c>
      <c r="F47" s="123">
        <v>32</v>
      </c>
      <c r="G47" s="123">
        <v>23810033601</v>
      </c>
      <c r="H47" s="125" t="s">
        <v>456</v>
      </c>
      <c r="I47" s="123" t="s">
        <v>457</v>
      </c>
      <c r="J47" s="123" t="s">
        <v>462</v>
      </c>
      <c r="K47" s="123">
        <v>56</v>
      </c>
      <c r="L47" s="126">
        <f t="shared" si="0"/>
        <v>1.75</v>
      </c>
      <c r="M47" s="123" t="s">
        <v>463</v>
      </c>
      <c r="N47" s="123">
        <v>32</v>
      </c>
      <c r="O47" s="123">
        <f t="shared" si="1"/>
        <v>0</v>
      </c>
      <c r="P47" s="127" t="s">
        <v>336</v>
      </c>
    </row>
    <row r="48" spans="1:16" s="123" customFormat="1" x14ac:dyDescent="0.25">
      <c r="A48" s="123">
        <v>2014</v>
      </c>
      <c r="B48" s="124">
        <v>2</v>
      </c>
      <c r="C48" s="123" t="s">
        <v>156</v>
      </c>
      <c r="D48" s="123" t="s">
        <v>399</v>
      </c>
      <c r="E48" s="123">
        <v>33610</v>
      </c>
      <c r="F48" s="123">
        <v>31</v>
      </c>
      <c r="G48" s="123">
        <v>23210033610</v>
      </c>
      <c r="H48" s="125" t="s">
        <v>464</v>
      </c>
      <c r="I48" s="123" t="s">
        <v>465</v>
      </c>
      <c r="J48" s="123" t="s">
        <v>466</v>
      </c>
      <c r="K48" s="123">
        <v>88</v>
      </c>
      <c r="L48" s="126">
        <f t="shared" si="0"/>
        <v>2.838709677419355</v>
      </c>
      <c r="M48" s="123" t="s">
        <v>467</v>
      </c>
      <c r="N48" s="123">
        <v>31</v>
      </c>
      <c r="O48" s="123">
        <f t="shared" si="1"/>
        <v>0</v>
      </c>
      <c r="P48" s="127" t="s">
        <v>336</v>
      </c>
    </row>
    <row r="49" spans="1:16" s="123" customFormat="1" x14ac:dyDescent="0.25">
      <c r="A49" s="123">
        <v>2015</v>
      </c>
      <c r="B49" s="124">
        <v>2</v>
      </c>
      <c r="C49" s="123" t="s">
        <v>156</v>
      </c>
      <c r="D49" s="123" t="s">
        <v>399</v>
      </c>
      <c r="E49" s="123">
        <v>33610</v>
      </c>
      <c r="F49" s="123">
        <v>30</v>
      </c>
      <c r="G49" s="123">
        <v>23210033610</v>
      </c>
      <c r="H49" s="125" t="s">
        <v>464</v>
      </c>
      <c r="I49" s="123" t="s">
        <v>465</v>
      </c>
      <c r="J49" s="123" t="s">
        <v>468</v>
      </c>
      <c r="K49" s="123">
        <v>71</v>
      </c>
      <c r="L49" s="126">
        <f t="shared" si="0"/>
        <v>2.3666666666666667</v>
      </c>
      <c r="M49" s="123" t="s">
        <v>469</v>
      </c>
      <c r="N49" s="123">
        <v>29</v>
      </c>
      <c r="O49" s="123">
        <f t="shared" si="1"/>
        <v>1</v>
      </c>
      <c r="P49" s="127" t="s">
        <v>336</v>
      </c>
    </row>
    <row r="50" spans="1:16" s="123" customFormat="1" x14ac:dyDescent="0.25">
      <c r="A50" s="123">
        <v>2016</v>
      </c>
      <c r="B50" s="124">
        <v>2</v>
      </c>
      <c r="C50" s="123" t="s">
        <v>156</v>
      </c>
      <c r="D50" s="123" t="s">
        <v>399</v>
      </c>
      <c r="E50" s="123">
        <v>33610</v>
      </c>
      <c r="F50" s="123">
        <v>30</v>
      </c>
      <c r="G50" s="123">
        <v>23210033610</v>
      </c>
      <c r="H50" s="125" t="s">
        <v>464</v>
      </c>
      <c r="I50" s="123" t="s">
        <v>465</v>
      </c>
      <c r="J50" s="123" t="s">
        <v>470</v>
      </c>
      <c r="K50" s="123">
        <v>68</v>
      </c>
      <c r="L50" s="126">
        <f t="shared" si="0"/>
        <v>2.2666666666666666</v>
      </c>
      <c r="M50" s="123" t="s">
        <v>471</v>
      </c>
      <c r="N50" s="123">
        <v>29</v>
      </c>
      <c r="O50" s="123">
        <f t="shared" si="1"/>
        <v>1</v>
      </c>
      <c r="P50" s="127" t="s">
        <v>336</v>
      </c>
    </row>
    <row r="51" spans="1:16" s="123" customFormat="1" x14ac:dyDescent="0.25">
      <c r="A51" s="123">
        <v>2014</v>
      </c>
      <c r="B51" s="124">
        <v>2</v>
      </c>
      <c r="C51" s="123" t="s">
        <v>157</v>
      </c>
      <c r="D51" s="123" t="s">
        <v>331</v>
      </c>
      <c r="E51" s="123">
        <v>21404</v>
      </c>
      <c r="F51" s="123">
        <v>24</v>
      </c>
      <c r="G51" s="123">
        <v>23810021404</v>
      </c>
      <c r="H51" s="125" t="s">
        <v>472</v>
      </c>
      <c r="I51" s="123" t="s">
        <v>473</v>
      </c>
      <c r="J51" s="123" t="s">
        <v>474</v>
      </c>
      <c r="K51" s="123">
        <v>14</v>
      </c>
      <c r="L51" s="126">
        <f t="shared" si="0"/>
        <v>0.58333333333333337</v>
      </c>
      <c r="M51" s="123" t="s">
        <v>475</v>
      </c>
      <c r="N51" s="123" t="s">
        <v>367</v>
      </c>
      <c r="O51" s="123" t="str">
        <f t="shared" si="1"/>
        <v>-</v>
      </c>
      <c r="P51" s="127" t="s">
        <v>336</v>
      </c>
    </row>
    <row r="52" spans="1:16" s="123" customFormat="1" x14ac:dyDescent="0.25">
      <c r="A52" s="123">
        <v>2015</v>
      </c>
      <c r="B52" s="124">
        <v>2</v>
      </c>
      <c r="C52" s="123" t="s">
        <v>157</v>
      </c>
      <c r="D52" s="123" t="s">
        <v>331</v>
      </c>
      <c r="E52" s="123">
        <v>21404</v>
      </c>
      <c r="F52" s="123">
        <v>24</v>
      </c>
      <c r="G52" s="123">
        <v>23810021404</v>
      </c>
      <c r="H52" s="125" t="s">
        <v>472</v>
      </c>
      <c r="I52" s="123" t="s">
        <v>473</v>
      </c>
      <c r="J52" s="123" t="s">
        <v>476</v>
      </c>
      <c r="K52" s="123">
        <v>20</v>
      </c>
      <c r="L52" s="126">
        <f t="shared" si="0"/>
        <v>0.83333333333333337</v>
      </c>
      <c r="M52" s="123" t="s">
        <v>477</v>
      </c>
      <c r="N52" s="123" t="s">
        <v>367</v>
      </c>
      <c r="O52" s="123" t="str">
        <f t="shared" si="1"/>
        <v>-</v>
      </c>
      <c r="P52" s="127" t="s">
        <v>336</v>
      </c>
    </row>
    <row r="53" spans="1:16" s="123" customFormat="1" x14ac:dyDescent="0.25">
      <c r="A53" s="123">
        <v>2016</v>
      </c>
      <c r="B53" s="124">
        <v>2</v>
      </c>
      <c r="C53" s="123" t="s">
        <v>157</v>
      </c>
      <c r="D53" s="123" t="s">
        <v>331</v>
      </c>
      <c r="E53" s="123">
        <v>21404</v>
      </c>
      <c r="F53" s="123">
        <v>24</v>
      </c>
      <c r="G53" s="123">
        <v>23810021404</v>
      </c>
      <c r="H53" s="125" t="s">
        <v>472</v>
      </c>
      <c r="I53" s="123" t="s">
        <v>473</v>
      </c>
      <c r="J53" s="123" t="s">
        <v>478</v>
      </c>
      <c r="K53" s="123">
        <v>17</v>
      </c>
      <c r="L53" s="126">
        <f t="shared" si="0"/>
        <v>0.70833333333333337</v>
      </c>
      <c r="M53" s="123" t="s">
        <v>479</v>
      </c>
      <c r="N53" s="123" t="s">
        <v>367</v>
      </c>
      <c r="O53" s="123" t="str">
        <f t="shared" si="1"/>
        <v>-</v>
      </c>
      <c r="P53" s="127" t="s">
        <v>336</v>
      </c>
    </row>
    <row r="54" spans="1:16" s="123" customFormat="1" x14ac:dyDescent="0.25">
      <c r="A54" s="123">
        <v>2014</v>
      </c>
      <c r="B54" s="124">
        <v>2</v>
      </c>
      <c r="C54" s="123" t="s">
        <v>157</v>
      </c>
      <c r="D54" s="123" t="s">
        <v>331</v>
      </c>
      <c r="E54" s="123">
        <v>25217</v>
      </c>
      <c r="F54" s="123">
        <v>20</v>
      </c>
      <c r="G54" s="123">
        <v>23810025217</v>
      </c>
      <c r="H54" s="125" t="s">
        <v>480</v>
      </c>
      <c r="I54" s="123" t="s">
        <v>481</v>
      </c>
      <c r="J54" s="123" t="s">
        <v>482</v>
      </c>
      <c r="K54" s="123">
        <v>35</v>
      </c>
      <c r="L54" s="126">
        <f t="shared" si="0"/>
        <v>1.75</v>
      </c>
      <c r="M54" s="123" t="s">
        <v>483</v>
      </c>
      <c r="N54" s="123" t="s">
        <v>367</v>
      </c>
      <c r="O54" s="123" t="str">
        <f t="shared" si="1"/>
        <v>-</v>
      </c>
      <c r="P54" s="127" t="s">
        <v>336</v>
      </c>
    </row>
    <row r="55" spans="1:16" s="123" customFormat="1" x14ac:dyDescent="0.25">
      <c r="A55" s="123">
        <v>2015</v>
      </c>
      <c r="B55" s="124">
        <v>2</v>
      </c>
      <c r="C55" s="123" t="s">
        <v>157</v>
      </c>
      <c r="D55" s="123" t="s">
        <v>331</v>
      </c>
      <c r="E55" s="123">
        <v>25217</v>
      </c>
      <c r="F55" s="123">
        <v>22</v>
      </c>
      <c r="G55" s="123">
        <v>23810025217</v>
      </c>
      <c r="H55" s="125" t="s">
        <v>480</v>
      </c>
      <c r="I55" s="123" t="s">
        <v>481</v>
      </c>
      <c r="J55" s="123" t="s">
        <v>484</v>
      </c>
      <c r="K55" s="123">
        <v>29</v>
      </c>
      <c r="L55" s="126">
        <f t="shared" si="0"/>
        <v>1.3181818181818181</v>
      </c>
      <c r="M55" s="123" t="s">
        <v>485</v>
      </c>
      <c r="N55" s="123" t="s">
        <v>367</v>
      </c>
      <c r="O55" s="123" t="str">
        <f t="shared" si="1"/>
        <v>-</v>
      </c>
      <c r="P55" s="127" t="s">
        <v>336</v>
      </c>
    </row>
    <row r="56" spans="1:16" s="123" customFormat="1" x14ac:dyDescent="0.25">
      <c r="A56" s="123">
        <v>2016</v>
      </c>
      <c r="B56" s="124">
        <v>2</v>
      </c>
      <c r="C56" s="123" t="s">
        <v>157</v>
      </c>
      <c r="D56" s="123" t="s">
        <v>331</v>
      </c>
      <c r="E56" s="123">
        <v>25217</v>
      </c>
      <c r="F56" s="123">
        <v>10</v>
      </c>
      <c r="G56" s="123">
        <v>23810025217</v>
      </c>
      <c r="H56" s="125" t="s">
        <v>480</v>
      </c>
      <c r="I56" s="123" t="s">
        <v>481</v>
      </c>
      <c r="J56" s="123" t="s">
        <v>486</v>
      </c>
      <c r="K56" s="123">
        <v>34</v>
      </c>
      <c r="L56" s="126">
        <f t="shared" si="0"/>
        <v>3.4</v>
      </c>
      <c r="M56" s="123" t="s">
        <v>487</v>
      </c>
      <c r="N56" s="123">
        <v>22</v>
      </c>
      <c r="O56" s="123">
        <f t="shared" si="1"/>
        <v>-12</v>
      </c>
      <c r="P56" s="127" t="s">
        <v>336</v>
      </c>
    </row>
    <row r="57" spans="1:16" s="123" customFormat="1" x14ac:dyDescent="0.25">
      <c r="A57" s="123">
        <v>2014</v>
      </c>
      <c r="B57" s="124">
        <v>2</v>
      </c>
      <c r="C57" s="123" t="s">
        <v>157</v>
      </c>
      <c r="D57" s="123" t="s">
        <v>331</v>
      </c>
      <c r="E57" s="123">
        <v>25218</v>
      </c>
      <c r="F57" s="123">
        <v>20</v>
      </c>
      <c r="G57" s="123">
        <v>23810025218</v>
      </c>
      <c r="H57" s="125" t="s">
        <v>488</v>
      </c>
      <c r="I57" s="123" t="s">
        <v>489</v>
      </c>
      <c r="J57" s="123" t="s">
        <v>490</v>
      </c>
      <c r="K57" s="123">
        <v>26</v>
      </c>
      <c r="L57" s="126">
        <f t="shared" si="0"/>
        <v>1.3</v>
      </c>
      <c r="M57" s="123" t="s">
        <v>491</v>
      </c>
      <c r="N57" s="123" t="s">
        <v>367</v>
      </c>
      <c r="O57" s="123" t="str">
        <f t="shared" si="1"/>
        <v>-</v>
      </c>
      <c r="P57" s="127" t="s">
        <v>336</v>
      </c>
    </row>
    <row r="58" spans="1:16" s="123" customFormat="1" x14ac:dyDescent="0.25">
      <c r="A58" s="123">
        <v>2015</v>
      </c>
      <c r="B58" s="124">
        <v>2</v>
      </c>
      <c r="C58" s="123" t="s">
        <v>157</v>
      </c>
      <c r="D58" s="123" t="s">
        <v>331</v>
      </c>
      <c r="E58" s="123">
        <v>25218</v>
      </c>
      <c r="F58" s="123">
        <v>18</v>
      </c>
      <c r="G58" s="123">
        <v>23810025218</v>
      </c>
      <c r="H58" s="125" t="s">
        <v>488</v>
      </c>
      <c r="I58" s="123" t="s">
        <v>489</v>
      </c>
      <c r="J58" s="123" t="s">
        <v>492</v>
      </c>
      <c r="K58" s="123">
        <v>19</v>
      </c>
      <c r="L58" s="126">
        <f t="shared" si="0"/>
        <v>1.0555555555555556</v>
      </c>
      <c r="M58" s="123" t="s">
        <v>493</v>
      </c>
      <c r="N58" s="123" t="s">
        <v>367</v>
      </c>
      <c r="O58" s="123" t="str">
        <f t="shared" si="1"/>
        <v>-</v>
      </c>
      <c r="P58" s="127" t="s">
        <v>336</v>
      </c>
    </row>
    <row r="59" spans="1:16" s="123" customFormat="1" x14ac:dyDescent="0.25">
      <c r="A59" s="123">
        <v>2016</v>
      </c>
      <c r="B59" s="124">
        <v>2</v>
      </c>
      <c r="C59" s="123" t="s">
        <v>157</v>
      </c>
      <c r="D59" s="123" t="s">
        <v>331</v>
      </c>
      <c r="E59" s="123">
        <v>25218</v>
      </c>
      <c r="F59" s="123">
        <v>30</v>
      </c>
      <c r="G59" s="123">
        <v>23810025218</v>
      </c>
      <c r="H59" s="125" t="s">
        <v>488</v>
      </c>
      <c r="I59" s="123" t="s">
        <v>489</v>
      </c>
      <c r="J59" s="123" t="s">
        <v>494</v>
      </c>
      <c r="K59" s="123">
        <v>15</v>
      </c>
      <c r="L59" s="126">
        <f t="shared" si="0"/>
        <v>0.5</v>
      </c>
      <c r="M59" s="123" t="s">
        <v>495</v>
      </c>
      <c r="N59" s="123">
        <v>21</v>
      </c>
      <c r="O59" s="123">
        <f t="shared" si="1"/>
        <v>9</v>
      </c>
      <c r="P59" s="127" t="s">
        <v>336</v>
      </c>
    </row>
    <row r="60" spans="1:16" s="123" customFormat="1" x14ac:dyDescent="0.25">
      <c r="A60" s="123">
        <v>2014</v>
      </c>
      <c r="B60" s="124">
        <v>2</v>
      </c>
      <c r="C60" s="123" t="s">
        <v>157</v>
      </c>
      <c r="D60" s="123" t="s">
        <v>399</v>
      </c>
      <c r="E60" s="123">
        <v>21130</v>
      </c>
      <c r="F60" s="123">
        <v>15</v>
      </c>
      <c r="G60" s="123">
        <v>23210021130</v>
      </c>
      <c r="H60" s="125" t="s">
        <v>496</v>
      </c>
      <c r="I60" s="123" t="s">
        <v>497</v>
      </c>
      <c r="J60" s="123" t="s">
        <v>498</v>
      </c>
      <c r="K60" s="123">
        <v>9</v>
      </c>
      <c r="L60" s="126">
        <f t="shared" si="0"/>
        <v>0.6</v>
      </c>
      <c r="M60" s="123" t="s">
        <v>499</v>
      </c>
      <c r="N60" s="123" t="s">
        <v>367</v>
      </c>
      <c r="O60" s="123" t="str">
        <f t="shared" si="1"/>
        <v>-</v>
      </c>
      <c r="P60" s="127" t="s">
        <v>336</v>
      </c>
    </row>
    <row r="61" spans="1:16" s="123" customFormat="1" x14ac:dyDescent="0.25">
      <c r="A61" s="123">
        <v>2015</v>
      </c>
      <c r="B61" s="124">
        <v>2</v>
      </c>
      <c r="C61" s="123" t="s">
        <v>157</v>
      </c>
      <c r="D61" s="123" t="s">
        <v>399</v>
      </c>
      <c r="E61" s="123">
        <v>21130</v>
      </c>
      <c r="F61" s="123">
        <v>15</v>
      </c>
      <c r="G61" s="123">
        <v>23210021130</v>
      </c>
      <c r="H61" s="125" t="s">
        <v>496</v>
      </c>
      <c r="I61" s="123" t="s">
        <v>497</v>
      </c>
      <c r="J61" s="123" t="s">
        <v>500</v>
      </c>
      <c r="K61" s="123">
        <v>6</v>
      </c>
      <c r="L61" s="126">
        <f t="shared" si="0"/>
        <v>0.4</v>
      </c>
      <c r="M61" s="123" t="s">
        <v>501</v>
      </c>
      <c r="N61" s="123" t="s">
        <v>367</v>
      </c>
      <c r="O61" s="123" t="str">
        <f t="shared" si="1"/>
        <v>-</v>
      </c>
      <c r="P61" s="127" t="s">
        <v>336</v>
      </c>
    </row>
    <row r="62" spans="1:16" s="123" customFormat="1" x14ac:dyDescent="0.25">
      <c r="A62" s="123">
        <v>2016</v>
      </c>
      <c r="B62" s="124">
        <v>2</v>
      </c>
      <c r="C62" s="123" t="s">
        <v>157</v>
      </c>
      <c r="D62" s="123" t="s">
        <v>399</v>
      </c>
      <c r="E62" s="123">
        <v>21130</v>
      </c>
      <c r="F62" s="123">
        <v>15</v>
      </c>
      <c r="G62" s="123">
        <v>23210021130</v>
      </c>
      <c r="H62" s="125" t="s">
        <v>496</v>
      </c>
      <c r="I62" s="123" t="s">
        <v>497</v>
      </c>
      <c r="J62" s="123" t="s">
        <v>502</v>
      </c>
      <c r="K62" s="123">
        <v>22</v>
      </c>
      <c r="L62" s="126">
        <f t="shared" si="0"/>
        <v>1.4666666666666666</v>
      </c>
      <c r="M62" s="123" t="s">
        <v>503</v>
      </c>
      <c r="N62" s="123" t="s">
        <v>367</v>
      </c>
      <c r="O62" s="123" t="str">
        <f t="shared" si="1"/>
        <v>-</v>
      </c>
      <c r="P62" s="127" t="s">
        <v>336</v>
      </c>
    </row>
    <row r="63" spans="1:16" s="123" customFormat="1" x14ac:dyDescent="0.25">
      <c r="A63" s="123">
        <v>2014</v>
      </c>
      <c r="B63" s="124">
        <v>2</v>
      </c>
      <c r="C63" s="123" t="s">
        <v>157</v>
      </c>
      <c r="D63" s="123" t="s">
        <v>399</v>
      </c>
      <c r="E63" s="123">
        <v>21405</v>
      </c>
      <c r="F63" s="123">
        <v>15</v>
      </c>
      <c r="G63" s="123">
        <v>23210021405</v>
      </c>
      <c r="H63" s="125" t="s">
        <v>504</v>
      </c>
      <c r="I63" s="123" t="s">
        <v>505</v>
      </c>
      <c r="J63" s="123" t="s">
        <v>506</v>
      </c>
      <c r="K63" s="123">
        <v>37</v>
      </c>
      <c r="L63" s="126">
        <f t="shared" si="0"/>
        <v>2.4666666666666668</v>
      </c>
      <c r="M63" s="123" t="s">
        <v>507</v>
      </c>
      <c r="N63" s="123" t="s">
        <v>367</v>
      </c>
      <c r="O63" s="123" t="str">
        <f t="shared" si="1"/>
        <v>-</v>
      </c>
      <c r="P63" s="127" t="s">
        <v>336</v>
      </c>
    </row>
    <row r="64" spans="1:16" s="123" customFormat="1" x14ac:dyDescent="0.25">
      <c r="A64" s="123">
        <v>2015</v>
      </c>
      <c r="B64" s="124">
        <v>2</v>
      </c>
      <c r="C64" s="123" t="s">
        <v>157</v>
      </c>
      <c r="D64" s="123" t="s">
        <v>399</v>
      </c>
      <c r="E64" s="123">
        <v>21405</v>
      </c>
      <c r="F64" s="123">
        <v>15</v>
      </c>
      <c r="G64" s="123">
        <v>23210021405</v>
      </c>
      <c r="H64" s="125" t="s">
        <v>504</v>
      </c>
      <c r="I64" s="123" t="s">
        <v>505</v>
      </c>
      <c r="J64" s="123" t="s">
        <v>508</v>
      </c>
      <c r="K64" s="123">
        <v>44</v>
      </c>
      <c r="L64" s="126">
        <f t="shared" si="0"/>
        <v>2.9333333333333331</v>
      </c>
      <c r="M64" s="123" t="s">
        <v>509</v>
      </c>
      <c r="N64" s="123" t="s">
        <v>367</v>
      </c>
      <c r="O64" s="123" t="str">
        <f t="shared" si="1"/>
        <v>-</v>
      </c>
      <c r="P64" s="127" t="s">
        <v>336</v>
      </c>
    </row>
    <row r="65" spans="1:16" s="123" customFormat="1" x14ac:dyDescent="0.25">
      <c r="A65" s="123">
        <v>2016</v>
      </c>
      <c r="B65" s="124">
        <v>2</v>
      </c>
      <c r="C65" s="123" t="s">
        <v>157</v>
      </c>
      <c r="D65" s="123" t="s">
        <v>399</v>
      </c>
      <c r="E65" s="123">
        <v>21405</v>
      </c>
      <c r="F65" s="123">
        <v>15</v>
      </c>
      <c r="G65" s="123">
        <v>23210021405</v>
      </c>
      <c r="H65" s="125" t="s">
        <v>504</v>
      </c>
      <c r="I65" s="123" t="s">
        <v>505</v>
      </c>
      <c r="J65" s="123" t="s">
        <v>510</v>
      </c>
      <c r="K65" s="123">
        <v>45</v>
      </c>
      <c r="L65" s="126">
        <f t="shared" si="0"/>
        <v>3</v>
      </c>
      <c r="M65" s="123" t="s">
        <v>511</v>
      </c>
      <c r="N65" s="123" t="s">
        <v>367</v>
      </c>
      <c r="O65" s="123" t="str">
        <f t="shared" si="1"/>
        <v>-</v>
      </c>
      <c r="P65" s="127" t="s">
        <v>336</v>
      </c>
    </row>
    <row r="66" spans="1:16" s="123" customFormat="1" x14ac:dyDescent="0.25">
      <c r="A66" s="123">
        <v>2014</v>
      </c>
      <c r="B66" s="124">
        <v>2</v>
      </c>
      <c r="C66" s="123" t="s">
        <v>157</v>
      </c>
      <c r="D66" s="123" t="s">
        <v>399</v>
      </c>
      <c r="E66" s="123">
        <v>31218</v>
      </c>
      <c r="F66" s="123">
        <v>30</v>
      </c>
      <c r="G66" s="123">
        <v>23210031218</v>
      </c>
      <c r="H66" s="125" t="s">
        <v>512</v>
      </c>
      <c r="I66" s="123" t="s">
        <v>513</v>
      </c>
      <c r="J66" s="123" t="s">
        <v>514</v>
      </c>
      <c r="K66" s="123">
        <v>28</v>
      </c>
      <c r="L66" s="126">
        <f t="shared" si="0"/>
        <v>0.93333333333333335</v>
      </c>
      <c r="M66" s="123" t="s">
        <v>515</v>
      </c>
      <c r="N66" s="123">
        <v>29</v>
      </c>
      <c r="O66" s="123">
        <f t="shared" si="1"/>
        <v>1</v>
      </c>
      <c r="P66" s="127" t="s">
        <v>336</v>
      </c>
    </row>
    <row r="67" spans="1:16" s="123" customFormat="1" x14ac:dyDescent="0.25">
      <c r="A67" s="123">
        <v>2015</v>
      </c>
      <c r="B67" s="124">
        <v>2</v>
      </c>
      <c r="C67" s="123" t="s">
        <v>157</v>
      </c>
      <c r="D67" s="123" t="s">
        <v>399</v>
      </c>
      <c r="E67" s="123">
        <v>31218</v>
      </c>
      <c r="F67" s="123">
        <v>30</v>
      </c>
      <c r="G67" s="123">
        <v>23210031218</v>
      </c>
      <c r="H67" s="125" t="s">
        <v>512</v>
      </c>
      <c r="I67" s="123" t="s">
        <v>513</v>
      </c>
      <c r="J67" s="123" t="s">
        <v>516</v>
      </c>
      <c r="K67" s="123">
        <v>28</v>
      </c>
      <c r="L67" s="126">
        <f t="shared" ref="L67:L130" si="2">IFERROR(K67/F67,"")</f>
        <v>0.93333333333333335</v>
      </c>
      <c r="M67" s="123" t="s">
        <v>517</v>
      </c>
      <c r="N67" s="123">
        <v>22</v>
      </c>
      <c r="O67" s="123">
        <f t="shared" ref="O67:O130" si="3">IFERROR(F67-N67,"-")</f>
        <v>8</v>
      </c>
      <c r="P67" s="127" t="s">
        <v>336</v>
      </c>
    </row>
    <row r="68" spans="1:16" s="123" customFormat="1" x14ac:dyDescent="0.25">
      <c r="A68" s="123">
        <v>2016</v>
      </c>
      <c r="B68" s="124">
        <v>2</v>
      </c>
      <c r="C68" s="123" t="s">
        <v>157</v>
      </c>
      <c r="D68" s="123" t="s">
        <v>399</v>
      </c>
      <c r="E68" s="123">
        <v>31218</v>
      </c>
      <c r="F68" s="123">
        <v>30</v>
      </c>
      <c r="G68" s="123">
        <v>23210031218</v>
      </c>
      <c r="H68" s="125" t="s">
        <v>512</v>
      </c>
      <c r="I68" s="123" t="s">
        <v>513</v>
      </c>
      <c r="J68" s="123" t="s">
        <v>518</v>
      </c>
      <c r="K68" s="123">
        <v>16</v>
      </c>
      <c r="L68" s="126">
        <f t="shared" si="2"/>
        <v>0.53333333333333333</v>
      </c>
      <c r="M68" s="123" t="s">
        <v>519</v>
      </c>
      <c r="N68" s="123">
        <v>14</v>
      </c>
      <c r="O68" s="123">
        <f t="shared" si="3"/>
        <v>16</v>
      </c>
      <c r="P68" s="127" t="s">
        <v>336</v>
      </c>
    </row>
    <row r="69" spans="1:16" s="123" customFormat="1" x14ac:dyDescent="0.25">
      <c r="A69" s="123">
        <v>2016</v>
      </c>
      <c r="B69" s="124">
        <v>2</v>
      </c>
      <c r="C69" s="123" t="s">
        <v>520</v>
      </c>
      <c r="D69" s="123" t="s">
        <v>347</v>
      </c>
      <c r="E69" s="128">
        <v>25007</v>
      </c>
      <c r="F69" s="123">
        <v>16</v>
      </c>
      <c r="G69" s="123">
        <v>32211020110</v>
      </c>
      <c r="H69" s="125" t="s">
        <v>521</v>
      </c>
      <c r="I69" s="123" t="s">
        <v>522</v>
      </c>
      <c r="J69" s="123" t="s">
        <v>523</v>
      </c>
      <c r="K69" s="123" t="s">
        <v>524</v>
      </c>
      <c r="L69" s="126" t="str">
        <f t="shared" si="2"/>
        <v/>
      </c>
      <c r="M69" s="123" t="s">
        <v>525</v>
      </c>
      <c r="N69" s="123" t="s">
        <v>367</v>
      </c>
      <c r="O69" s="123" t="str">
        <f t="shared" si="3"/>
        <v>-</v>
      </c>
      <c r="P69" s="127" t="s">
        <v>336</v>
      </c>
    </row>
    <row r="70" spans="1:16" s="123" customFormat="1" x14ac:dyDescent="0.25">
      <c r="A70" s="123">
        <v>2014</v>
      </c>
      <c r="B70" s="124">
        <v>2</v>
      </c>
      <c r="C70" s="123" t="s">
        <v>520</v>
      </c>
      <c r="D70" s="123" t="s">
        <v>347</v>
      </c>
      <c r="E70" s="123">
        <v>25007</v>
      </c>
      <c r="F70" s="123">
        <v>15</v>
      </c>
      <c r="G70" s="123">
        <v>32211025007</v>
      </c>
      <c r="H70" s="125" t="s">
        <v>521</v>
      </c>
      <c r="I70" s="123" t="s">
        <v>522</v>
      </c>
      <c r="J70" s="123" t="s">
        <v>526</v>
      </c>
      <c r="K70" s="123">
        <v>17</v>
      </c>
      <c r="L70" s="126">
        <f t="shared" si="2"/>
        <v>1.1333333333333333</v>
      </c>
      <c r="M70" s="123" t="s">
        <v>527</v>
      </c>
      <c r="N70" s="123">
        <v>15</v>
      </c>
      <c r="O70" s="123">
        <f t="shared" si="3"/>
        <v>0</v>
      </c>
      <c r="P70" s="127" t="s">
        <v>336</v>
      </c>
    </row>
    <row r="71" spans="1:16" s="123" customFormat="1" x14ac:dyDescent="0.25">
      <c r="A71" s="123">
        <v>2015</v>
      </c>
      <c r="B71" s="124">
        <v>2</v>
      </c>
      <c r="C71" s="123" t="s">
        <v>520</v>
      </c>
      <c r="D71" s="123" t="s">
        <v>347</v>
      </c>
      <c r="E71" s="123">
        <v>25007</v>
      </c>
      <c r="F71" s="123">
        <v>15</v>
      </c>
      <c r="G71" s="123">
        <v>32211025007</v>
      </c>
      <c r="H71" s="125" t="s">
        <v>521</v>
      </c>
      <c r="I71" s="123" t="s">
        <v>522</v>
      </c>
      <c r="J71" s="123" t="s">
        <v>528</v>
      </c>
      <c r="K71" s="123">
        <v>17</v>
      </c>
      <c r="L71" s="126">
        <f t="shared" si="2"/>
        <v>1.1333333333333333</v>
      </c>
      <c r="M71" s="123" t="s">
        <v>529</v>
      </c>
      <c r="N71" s="123">
        <v>17</v>
      </c>
      <c r="O71" s="123">
        <f t="shared" si="3"/>
        <v>-2</v>
      </c>
      <c r="P71" s="127" t="s">
        <v>336</v>
      </c>
    </row>
    <row r="72" spans="1:16" s="123" customFormat="1" x14ac:dyDescent="0.25">
      <c r="A72" s="123">
        <v>2014</v>
      </c>
      <c r="B72" s="124">
        <v>2</v>
      </c>
      <c r="C72" s="123" t="s">
        <v>520</v>
      </c>
      <c r="D72" s="123" t="s">
        <v>347</v>
      </c>
      <c r="E72" s="123">
        <v>31210</v>
      </c>
      <c r="F72" s="123">
        <v>35</v>
      </c>
      <c r="G72" s="123">
        <v>32211031210</v>
      </c>
      <c r="H72" s="125" t="s">
        <v>429</v>
      </c>
      <c r="I72" s="123" t="s">
        <v>374</v>
      </c>
      <c r="J72" s="123" t="s">
        <v>530</v>
      </c>
      <c r="K72" s="123">
        <v>33</v>
      </c>
      <c r="L72" s="126">
        <f t="shared" si="2"/>
        <v>0.94285714285714284</v>
      </c>
      <c r="M72" s="123" t="s">
        <v>531</v>
      </c>
      <c r="N72" s="123">
        <v>34</v>
      </c>
      <c r="O72" s="123">
        <f t="shared" si="3"/>
        <v>1</v>
      </c>
      <c r="P72" s="127" t="s">
        <v>336</v>
      </c>
    </row>
    <row r="73" spans="1:16" s="123" customFormat="1" x14ac:dyDescent="0.25">
      <c r="A73" s="123">
        <v>2015</v>
      </c>
      <c r="B73" s="124">
        <v>2</v>
      </c>
      <c r="C73" s="123" t="s">
        <v>520</v>
      </c>
      <c r="D73" s="123" t="s">
        <v>347</v>
      </c>
      <c r="E73" s="123">
        <v>31210</v>
      </c>
      <c r="F73" s="123">
        <v>35</v>
      </c>
      <c r="G73" s="123">
        <v>32211031210</v>
      </c>
      <c r="H73" s="125" t="s">
        <v>429</v>
      </c>
      <c r="I73" s="123" t="s">
        <v>374</v>
      </c>
      <c r="J73" s="123" t="s">
        <v>532</v>
      </c>
      <c r="K73" s="123">
        <v>28</v>
      </c>
      <c r="L73" s="126">
        <f t="shared" si="2"/>
        <v>0.8</v>
      </c>
      <c r="M73" s="123" t="s">
        <v>533</v>
      </c>
      <c r="N73" s="123">
        <v>30</v>
      </c>
      <c r="O73" s="123">
        <f t="shared" si="3"/>
        <v>5</v>
      </c>
      <c r="P73" s="127" t="s">
        <v>336</v>
      </c>
    </row>
    <row r="74" spans="1:16" s="123" customFormat="1" x14ac:dyDescent="0.25">
      <c r="A74" s="123">
        <v>2016</v>
      </c>
      <c r="B74" s="124">
        <v>2</v>
      </c>
      <c r="C74" s="123" t="s">
        <v>520</v>
      </c>
      <c r="D74" s="123" t="s">
        <v>347</v>
      </c>
      <c r="E74" s="123">
        <v>31210</v>
      </c>
      <c r="F74" s="123">
        <v>35</v>
      </c>
      <c r="G74" s="123">
        <v>32211031210</v>
      </c>
      <c r="H74" s="125" t="s">
        <v>429</v>
      </c>
      <c r="I74" s="123" t="s">
        <v>374</v>
      </c>
      <c r="J74" s="123" t="s">
        <v>534</v>
      </c>
      <c r="K74" s="123">
        <v>19</v>
      </c>
      <c r="L74" s="126">
        <f t="shared" si="2"/>
        <v>0.54285714285714282</v>
      </c>
      <c r="M74" s="123" t="s">
        <v>535</v>
      </c>
      <c r="N74" s="123">
        <v>32</v>
      </c>
      <c r="O74" s="123">
        <f t="shared" si="3"/>
        <v>3</v>
      </c>
      <c r="P74" s="127" t="s">
        <v>336</v>
      </c>
    </row>
    <row r="75" spans="1:16" s="123" customFormat="1" x14ac:dyDescent="0.25">
      <c r="A75" s="123">
        <v>2014</v>
      </c>
      <c r="B75" s="124">
        <v>2</v>
      </c>
      <c r="C75" s="123" t="s">
        <v>520</v>
      </c>
      <c r="D75" s="123" t="s">
        <v>347</v>
      </c>
      <c r="E75" s="123">
        <v>31407</v>
      </c>
      <c r="F75" s="123">
        <v>24</v>
      </c>
      <c r="G75" s="123">
        <v>32211031407</v>
      </c>
      <c r="H75" s="125" t="s">
        <v>375</v>
      </c>
      <c r="I75" s="123" t="s">
        <v>376</v>
      </c>
      <c r="J75" s="123" t="s">
        <v>536</v>
      </c>
      <c r="K75" s="123">
        <v>32</v>
      </c>
      <c r="L75" s="126">
        <f t="shared" si="2"/>
        <v>1.3333333333333333</v>
      </c>
      <c r="M75" s="123" t="s">
        <v>537</v>
      </c>
      <c r="N75" s="123">
        <v>24</v>
      </c>
      <c r="O75" s="123">
        <f t="shared" si="3"/>
        <v>0</v>
      </c>
      <c r="P75" s="127" t="s">
        <v>336</v>
      </c>
    </row>
    <row r="76" spans="1:16" s="123" customFormat="1" x14ac:dyDescent="0.25">
      <c r="A76" s="123">
        <v>2015</v>
      </c>
      <c r="B76" s="124">
        <v>2</v>
      </c>
      <c r="C76" s="123" t="s">
        <v>520</v>
      </c>
      <c r="D76" s="123" t="s">
        <v>347</v>
      </c>
      <c r="E76" s="123">
        <v>31407</v>
      </c>
      <c r="F76" s="123">
        <v>24</v>
      </c>
      <c r="G76" s="123">
        <v>32211031407</v>
      </c>
      <c r="H76" s="125" t="s">
        <v>375</v>
      </c>
      <c r="I76" s="123" t="s">
        <v>376</v>
      </c>
      <c r="J76" s="123" t="s">
        <v>538</v>
      </c>
      <c r="K76" s="123">
        <v>26</v>
      </c>
      <c r="L76" s="126">
        <f t="shared" si="2"/>
        <v>1.0833333333333333</v>
      </c>
      <c r="M76" s="123" t="s">
        <v>539</v>
      </c>
      <c r="N76" s="123">
        <v>21</v>
      </c>
      <c r="O76" s="123">
        <f t="shared" si="3"/>
        <v>3</v>
      </c>
      <c r="P76" s="127" t="s">
        <v>336</v>
      </c>
    </row>
    <row r="77" spans="1:16" s="123" customFormat="1" x14ac:dyDescent="0.25">
      <c r="A77" s="123">
        <v>2016</v>
      </c>
      <c r="B77" s="124">
        <v>2</v>
      </c>
      <c r="C77" s="123" t="s">
        <v>520</v>
      </c>
      <c r="D77" s="123" t="s">
        <v>347</v>
      </c>
      <c r="E77" s="123">
        <v>31407</v>
      </c>
      <c r="F77" s="123">
        <v>18</v>
      </c>
      <c r="G77" s="123">
        <v>32211031407</v>
      </c>
      <c r="H77" s="125" t="s">
        <v>375</v>
      </c>
      <c r="I77" s="123" t="s">
        <v>376</v>
      </c>
      <c r="J77" s="123" t="s">
        <v>540</v>
      </c>
      <c r="K77" s="123">
        <v>19</v>
      </c>
      <c r="L77" s="126">
        <f t="shared" si="2"/>
        <v>1.0555555555555556</v>
      </c>
      <c r="M77" s="123" t="s">
        <v>541</v>
      </c>
      <c r="N77" s="123">
        <v>22</v>
      </c>
      <c r="O77" s="123">
        <f t="shared" si="3"/>
        <v>-4</v>
      </c>
      <c r="P77" s="127" t="s">
        <v>336</v>
      </c>
    </row>
    <row r="78" spans="1:16" s="123" customFormat="1" x14ac:dyDescent="0.25">
      <c r="A78" s="123">
        <v>2014</v>
      </c>
      <c r="B78" s="124">
        <v>2</v>
      </c>
      <c r="C78" s="123" t="s">
        <v>542</v>
      </c>
      <c r="D78" s="123" t="s">
        <v>347</v>
      </c>
      <c r="E78" s="123">
        <v>31211</v>
      </c>
      <c r="F78" s="123">
        <v>35</v>
      </c>
      <c r="G78" s="123">
        <v>32211031211</v>
      </c>
      <c r="H78" s="125" t="s">
        <v>543</v>
      </c>
      <c r="I78" s="123" t="s">
        <v>359</v>
      </c>
      <c r="J78" s="123" t="s">
        <v>544</v>
      </c>
      <c r="K78" s="123">
        <v>40</v>
      </c>
      <c r="L78" s="126">
        <f t="shared" si="2"/>
        <v>1.1428571428571428</v>
      </c>
      <c r="M78" s="123" t="s">
        <v>545</v>
      </c>
      <c r="N78" s="123">
        <v>33</v>
      </c>
      <c r="O78" s="123">
        <f t="shared" si="3"/>
        <v>2</v>
      </c>
      <c r="P78" s="127" t="s">
        <v>336</v>
      </c>
    </row>
    <row r="79" spans="1:16" s="123" customFormat="1" x14ac:dyDescent="0.25">
      <c r="A79" s="123">
        <v>2015</v>
      </c>
      <c r="B79" s="124">
        <v>2</v>
      </c>
      <c r="C79" s="123" t="s">
        <v>542</v>
      </c>
      <c r="D79" s="123" t="s">
        <v>347</v>
      </c>
      <c r="E79" s="123">
        <v>31211</v>
      </c>
      <c r="F79" s="123">
        <v>35</v>
      </c>
      <c r="G79" s="123">
        <v>32211031211</v>
      </c>
      <c r="H79" s="125" t="s">
        <v>543</v>
      </c>
      <c r="I79" s="123" t="s">
        <v>359</v>
      </c>
      <c r="J79" s="123" t="s">
        <v>546</v>
      </c>
      <c r="K79" s="123">
        <v>31</v>
      </c>
      <c r="L79" s="126">
        <f t="shared" si="2"/>
        <v>0.88571428571428568</v>
      </c>
      <c r="M79" s="123" t="s">
        <v>547</v>
      </c>
      <c r="N79" s="123">
        <v>24</v>
      </c>
      <c r="O79" s="123">
        <f t="shared" si="3"/>
        <v>11</v>
      </c>
      <c r="P79" s="127" t="s">
        <v>336</v>
      </c>
    </row>
    <row r="80" spans="1:16" s="123" customFormat="1" x14ac:dyDescent="0.25">
      <c r="A80" s="123">
        <v>2016</v>
      </c>
      <c r="B80" s="124">
        <v>2</v>
      </c>
      <c r="C80" s="123" t="s">
        <v>542</v>
      </c>
      <c r="D80" s="123" t="s">
        <v>347</v>
      </c>
      <c r="E80" s="123">
        <v>31211</v>
      </c>
      <c r="F80" s="123">
        <v>35</v>
      </c>
      <c r="G80" s="123">
        <v>32211031211</v>
      </c>
      <c r="H80" s="125" t="s">
        <v>543</v>
      </c>
      <c r="I80" s="123" t="s">
        <v>359</v>
      </c>
      <c r="J80" s="123" t="s">
        <v>548</v>
      </c>
      <c r="K80" s="123">
        <v>36</v>
      </c>
      <c r="L80" s="126">
        <f t="shared" si="2"/>
        <v>1.0285714285714285</v>
      </c>
      <c r="M80" s="123" t="s">
        <v>549</v>
      </c>
      <c r="N80" s="123">
        <v>31</v>
      </c>
      <c r="O80" s="123">
        <f t="shared" si="3"/>
        <v>4</v>
      </c>
      <c r="P80" s="127" t="s">
        <v>336</v>
      </c>
    </row>
    <row r="81" spans="1:16" s="123" customFormat="1" x14ac:dyDescent="0.25">
      <c r="A81" s="123">
        <v>2014</v>
      </c>
      <c r="B81" s="124">
        <v>2</v>
      </c>
      <c r="C81" s="123" t="s">
        <v>542</v>
      </c>
      <c r="D81" s="123" t="s">
        <v>347</v>
      </c>
      <c r="E81" s="123">
        <v>31408</v>
      </c>
      <c r="F81" s="123">
        <v>35</v>
      </c>
      <c r="G81" s="123">
        <v>32211031408</v>
      </c>
      <c r="H81" s="125" t="s">
        <v>385</v>
      </c>
      <c r="I81" s="123" t="s">
        <v>362</v>
      </c>
      <c r="J81" s="123" t="s">
        <v>550</v>
      </c>
      <c r="K81" s="123">
        <v>30</v>
      </c>
      <c r="L81" s="126">
        <f t="shared" si="2"/>
        <v>0.8571428571428571</v>
      </c>
      <c r="M81" s="123" t="s">
        <v>551</v>
      </c>
      <c r="N81" s="123" t="s">
        <v>367</v>
      </c>
      <c r="O81" s="123" t="str">
        <f t="shared" si="3"/>
        <v>-</v>
      </c>
      <c r="P81" s="127" t="s">
        <v>336</v>
      </c>
    </row>
    <row r="82" spans="1:16" s="123" customFormat="1" x14ac:dyDescent="0.25">
      <c r="A82" s="123">
        <v>2015</v>
      </c>
      <c r="B82" s="124">
        <v>2</v>
      </c>
      <c r="C82" s="123" t="s">
        <v>542</v>
      </c>
      <c r="D82" s="123" t="s">
        <v>347</v>
      </c>
      <c r="E82" s="123">
        <v>31408</v>
      </c>
      <c r="F82" s="123">
        <v>35</v>
      </c>
      <c r="G82" s="123">
        <v>32211031408</v>
      </c>
      <c r="H82" s="125" t="s">
        <v>385</v>
      </c>
      <c r="I82" s="123" t="s">
        <v>362</v>
      </c>
      <c r="J82" s="123" t="s">
        <v>552</v>
      </c>
      <c r="K82" s="123">
        <v>33</v>
      </c>
      <c r="L82" s="126">
        <f t="shared" si="2"/>
        <v>0.94285714285714284</v>
      </c>
      <c r="M82" s="123" t="s">
        <v>553</v>
      </c>
      <c r="N82" s="123">
        <v>30</v>
      </c>
      <c r="O82" s="123">
        <f t="shared" si="3"/>
        <v>5</v>
      </c>
      <c r="P82" s="127" t="s">
        <v>336</v>
      </c>
    </row>
    <row r="83" spans="1:16" s="123" customFormat="1" x14ac:dyDescent="0.25">
      <c r="A83" s="123">
        <v>2016</v>
      </c>
      <c r="B83" s="124">
        <v>2</v>
      </c>
      <c r="C83" s="123" t="s">
        <v>542</v>
      </c>
      <c r="D83" s="123" t="s">
        <v>347</v>
      </c>
      <c r="E83" s="123">
        <v>31408</v>
      </c>
      <c r="F83" s="123">
        <v>35</v>
      </c>
      <c r="G83" s="123">
        <v>32211031408</v>
      </c>
      <c r="H83" s="125" t="s">
        <v>385</v>
      </c>
      <c r="I83" s="123" t="s">
        <v>362</v>
      </c>
      <c r="J83" s="123" t="s">
        <v>554</v>
      </c>
      <c r="K83" s="123">
        <v>32</v>
      </c>
      <c r="L83" s="126">
        <f t="shared" si="2"/>
        <v>0.91428571428571426</v>
      </c>
      <c r="M83" s="123" t="s">
        <v>555</v>
      </c>
      <c r="N83" s="123">
        <v>31</v>
      </c>
      <c r="O83" s="123">
        <f t="shared" si="3"/>
        <v>4</v>
      </c>
      <c r="P83" s="127" t="s">
        <v>336</v>
      </c>
    </row>
    <row r="84" spans="1:16" s="123" customFormat="1" x14ac:dyDescent="0.25">
      <c r="A84" s="123">
        <v>2014</v>
      </c>
      <c r="B84" s="124">
        <v>2</v>
      </c>
      <c r="C84" s="123" t="s">
        <v>542</v>
      </c>
      <c r="D84" s="123" t="s">
        <v>347</v>
      </c>
      <c r="E84" s="123">
        <v>32408</v>
      </c>
      <c r="F84" s="123">
        <v>35</v>
      </c>
      <c r="G84" s="123">
        <v>32211032408</v>
      </c>
      <c r="H84" s="125" t="s">
        <v>556</v>
      </c>
      <c r="I84" s="123" t="s">
        <v>348</v>
      </c>
      <c r="J84" s="123" t="s">
        <v>557</v>
      </c>
      <c r="K84" s="123">
        <v>49</v>
      </c>
      <c r="L84" s="126">
        <f t="shared" si="2"/>
        <v>1.4</v>
      </c>
      <c r="M84" s="123" t="s">
        <v>558</v>
      </c>
      <c r="N84" s="123">
        <v>32</v>
      </c>
      <c r="O84" s="123">
        <f t="shared" si="3"/>
        <v>3</v>
      </c>
      <c r="P84" s="127" t="s">
        <v>336</v>
      </c>
    </row>
    <row r="85" spans="1:16" s="123" customFormat="1" x14ac:dyDescent="0.25">
      <c r="A85" s="123">
        <v>2015</v>
      </c>
      <c r="B85" s="124">
        <v>2</v>
      </c>
      <c r="C85" s="123" t="s">
        <v>542</v>
      </c>
      <c r="D85" s="123" t="s">
        <v>347</v>
      </c>
      <c r="E85" s="123">
        <v>32408</v>
      </c>
      <c r="F85" s="123">
        <v>35</v>
      </c>
      <c r="G85" s="123">
        <v>32211032408</v>
      </c>
      <c r="H85" s="125" t="s">
        <v>556</v>
      </c>
      <c r="I85" s="123" t="s">
        <v>348</v>
      </c>
      <c r="J85" s="123" t="s">
        <v>559</v>
      </c>
      <c r="K85" s="123">
        <v>26</v>
      </c>
      <c r="L85" s="126">
        <f t="shared" si="2"/>
        <v>0.74285714285714288</v>
      </c>
      <c r="M85" s="123" t="s">
        <v>560</v>
      </c>
      <c r="N85" s="123">
        <v>33</v>
      </c>
      <c r="O85" s="123">
        <f t="shared" si="3"/>
        <v>2</v>
      </c>
      <c r="P85" s="127" t="s">
        <v>336</v>
      </c>
    </row>
    <row r="86" spans="1:16" s="123" customFormat="1" x14ac:dyDescent="0.25">
      <c r="A86" s="123">
        <v>2016</v>
      </c>
      <c r="B86" s="124">
        <v>2</v>
      </c>
      <c r="C86" s="123" t="s">
        <v>542</v>
      </c>
      <c r="D86" s="123" t="s">
        <v>347</v>
      </c>
      <c r="E86" s="123">
        <v>32408</v>
      </c>
      <c r="F86" s="123">
        <v>35</v>
      </c>
      <c r="G86" s="123">
        <v>32211032408</v>
      </c>
      <c r="H86" s="125" t="s">
        <v>556</v>
      </c>
      <c r="I86" s="123" t="s">
        <v>348</v>
      </c>
      <c r="J86" s="123" t="s">
        <v>561</v>
      </c>
      <c r="K86" s="123">
        <v>23</v>
      </c>
      <c r="L86" s="126">
        <f t="shared" si="2"/>
        <v>0.65714285714285714</v>
      </c>
      <c r="M86" s="123" t="s">
        <v>562</v>
      </c>
      <c r="N86" s="123">
        <v>25</v>
      </c>
      <c r="O86" s="123">
        <f t="shared" si="3"/>
        <v>10</v>
      </c>
      <c r="P86" s="127" t="s">
        <v>336</v>
      </c>
    </row>
    <row r="87" spans="1:16" s="123" customFormat="1" x14ac:dyDescent="0.25">
      <c r="A87" s="123">
        <v>2014</v>
      </c>
      <c r="B87" s="124">
        <v>2</v>
      </c>
      <c r="C87" s="123" t="s">
        <v>542</v>
      </c>
      <c r="D87" s="123" t="s">
        <v>347</v>
      </c>
      <c r="E87" s="123">
        <v>32609</v>
      </c>
      <c r="F87" s="123">
        <v>35</v>
      </c>
      <c r="G87" s="123">
        <v>32211032609</v>
      </c>
      <c r="H87" s="125" t="s">
        <v>563</v>
      </c>
      <c r="I87" s="123" t="s">
        <v>379</v>
      </c>
      <c r="J87" s="123" t="s">
        <v>564</v>
      </c>
      <c r="K87" s="123">
        <v>46</v>
      </c>
      <c r="L87" s="126">
        <f t="shared" si="2"/>
        <v>1.3142857142857143</v>
      </c>
      <c r="M87" s="123" t="s">
        <v>565</v>
      </c>
      <c r="N87" s="123" t="s">
        <v>367</v>
      </c>
      <c r="O87" s="123" t="str">
        <f t="shared" si="3"/>
        <v>-</v>
      </c>
      <c r="P87" s="127" t="s">
        <v>336</v>
      </c>
    </row>
    <row r="88" spans="1:16" s="123" customFormat="1" x14ac:dyDescent="0.25">
      <c r="A88" s="123">
        <v>2015</v>
      </c>
      <c r="B88" s="124">
        <v>2</v>
      </c>
      <c r="C88" s="123" t="s">
        <v>542</v>
      </c>
      <c r="D88" s="123" t="s">
        <v>347</v>
      </c>
      <c r="E88" s="123">
        <v>32609</v>
      </c>
      <c r="F88" s="123">
        <v>35</v>
      </c>
      <c r="G88" s="123">
        <v>32211032609</v>
      </c>
      <c r="H88" s="125" t="s">
        <v>563</v>
      </c>
      <c r="I88" s="123" t="s">
        <v>379</v>
      </c>
      <c r="J88" s="123" t="s">
        <v>566</v>
      </c>
      <c r="K88" s="123">
        <v>24</v>
      </c>
      <c r="L88" s="126">
        <f t="shared" si="2"/>
        <v>0.68571428571428572</v>
      </c>
      <c r="M88" s="123" t="s">
        <v>567</v>
      </c>
      <c r="N88" s="123">
        <v>29</v>
      </c>
      <c r="O88" s="123">
        <f t="shared" si="3"/>
        <v>6</v>
      </c>
      <c r="P88" s="127" t="s">
        <v>336</v>
      </c>
    </row>
    <row r="89" spans="1:16" s="123" customFormat="1" x14ac:dyDescent="0.25">
      <c r="A89" s="123">
        <v>2016</v>
      </c>
      <c r="B89" s="124">
        <v>2</v>
      </c>
      <c r="C89" s="123" t="s">
        <v>542</v>
      </c>
      <c r="D89" s="123" t="s">
        <v>347</v>
      </c>
      <c r="E89" s="123">
        <v>32609</v>
      </c>
      <c r="F89" s="123">
        <v>35</v>
      </c>
      <c r="G89" s="123">
        <v>32211032609</v>
      </c>
      <c r="H89" s="125" t="s">
        <v>563</v>
      </c>
      <c r="I89" s="123" t="s">
        <v>379</v>
      </c>
      <c r="J89" s="123" t="s">
        <v>568</v>
      </c>
      <c r="K89" s="123">
        <v>49</v>
      </c>
      <c r="L89" s="126">
        <f t="shared" si="2"/>
        <v>1.4</v>
      </c>
      <c r="M89" s="123" t="s">
        <v>569</v>
      </c>
      <c r="N89" s="123">
        <v>35</v>
      </c>
      <c r="O89" s="123">
        <f t="shared" si="3"/>
        <v>0</v>
      </c>
      <c r="P89" s="127" t="s">
        <v>336</v>
      </c>
    </row>
    <row r="90" spans="1:16" s="123" customFormat="1" x14ac:dyDescent="0.25">
      <c r="A90" s="123">
        <v>2014</v>
      </c>
      <c r="B90" s="124">
        <v>2</v>
      </c>
      <c r="C90" s="123" t="s">
        <v>81</v>
      </c>
      <c r="D90" s="123" t="s">
        <v>331</v>
      </c>
      <c r="E90" s="123">
        <v>20002</v>
      </c>
      <c r="F90" s="123">
        <v>15</v>
      </c>
      <c r="G90" s="123">
        <v>23810020002</v>
      </c>
      <c r="H90" s="125" t="s">
        <v>570</v>
      </c>
      <c r="I90" s="123" t="s">
        <v>571</v>
      </c>
      <c r="J90" s="123" t="s">
        <v>572</v>
      </c>
      <c r="K90" s="123">
        <v>20</v>
      </c>
      <c r="L90" s="126">
        <f t="shared" si="2"/>
        <v>1.3333333333333333</v>
      </c>
      <c r="M90" s="123" t="s">
        <v>573</v>
      </c>
      <c r="N90" s="123">
        <v>15</v>
      </c>
      <c r="O90" s="123">
        <f t="shared" si="3"/>
        <v>0</v>
      </c>
      <c r="P90" s="127" t="s">
        <v>336</v>
      </c>
    </row>
    <row r="91" spans="1:16" s="123" customFormat="1" x14ac:dyDescent="0.25">
      <c r="A91" s="123">
        <v>2015</v>
      </c>
      <c r="B91" s="124">
        <v>2</v>
      </c>
      <c r="C91" s="123" t="s">
        <v>81</v>
      </c>
      <c r="D91" s="123" t="s">
        <v>331</v>
      </c>
      <c r="E91" s="123">
        <v>20002</v>
      </c>
      <c r="F91" s="123">
        <v>15</v>
      </c>
      <c r="G91" s="123">
        <v>23810020002</v>
      </c>
      <c r="H91" s="125" t="s">
        <v>570</v>
      </c>
      <c r="I91" s="123" t="s">
        <v>571</v>
      </c>
      <c r="J91" s="123" t="s">
        <v>574</v>
      </c>
      <c r="K91" s="123">
        <v>13</v>
      </c>
      <c r="L91" s="126">
        <f t="shared" si="2"/>
        <v>0.8666666666666667</v>
      </c>
      <c r="M91" s="123" t="s">
        <v>575</v>
      </c>
      <c r="N91" s="123">
        <v>13</v>
      </c>
      <c r="O91" s="123">
        <f t="shared" si="3"/>
        <v>2</v>
      </c>
      <c r="P91" s="127" t="s">
        <v>336</v>
      </c>
    </row>
    <row r="92" spans="1:16" s="123" customFormat="1" x14ac:dyDescent="0.25">
      <c r="A92" s="123">
        <v>2016</v>
      </c>
      <c r="B92" s="124">
        <v>2</v>
      </c>
      <c r="C92" s="123" t="s">
        <v>81</v>
      </c>
      <c r="D92" s="123" t="s">
        <v>331</v>
      </c>
      <c r="E92" s="123">
        <v>20002</v>
      </c>
      <c r="F92" s="123">
        <v>15</v>
      </c>
      <c r="G92" s="123">
        <v>23810020002</v>
      </c>
      <c r="H92" s="125" t="s">
        <v>570</v>
      </c>
      <c r="I92" s="123" t="s">
        <v>571</v>
      </c>
      <c r="J92" s="123" t="s">
        <v>576</v>
      </c>
      <c r="K92" s="123">
        <v>12</v>
      </c>
      <c r="L92" s="126">
        <f t="shared" si="2"/>
        <v>0.8</v>
      </c>
      <c r="M92" s="123" t="s">
        <v>577</v>
      </c>
      <c r="N92" s="123">
        <v>14</v>
      </c>
      <c r="O92" s="123">
        <f t="shared" si="3"/>
        <v>1</v>
      </c>
      <c r="P92" s="127" t="s">
        <v>336</v>
      </c>
    </row>
    <row r="93" spans="1:16" s="123" customFormat="1" x14ac:dyDescent="0.25">
      <c r="A93" s="123">
        <v>2014</v>
      </c>
      <c r="B93" s="124">
        <v>2</v>
      </c>
      <c r="C93" s="123" t="s">
        <v>81</v>
      </c>
      <c r="D93" s="123" t="s">
        <v>331</v>
      </c>
      <c r="E93" s="123">
        <v>25007</v>
      </c>
      <c r="F93" s="123">
        <v>15</v>
      </c>
      <c r="G93" s="123">
        <v>23810025007</v>
      </c>
      <c r="H93" s="125" t="s">
        <v>578</v>
      </c>
      <c r="I93" s="123" t="s">
        <v>579</v>
      </c>
      <c r="J93" s="123" t="s">
        <v>580</v>
      </c>
      <c r="K93" s="123">
        <v>13</v>
      </c>
      <c r="L93" s="126">
        <f t="shared" si="2"/>
        <v>0.8666666666666667</v>
      </c>
      <c r="M93" s="123" t="s">
        <v>581</v>
      </c>
      <c r="N93" s="123">
        <v>15</v>
      </c>
      <c r="O93" s="123">
        <f t="shared" si="3"/>
        <v>0</v>
      </c>
      <c r="P93" s="127" t="s">
        <v>336</v>
      </c>
    </row>
    <row r="94" spans="1:16" s="123" customFormat="1" x14ac:dyDescent="0.25">
      <c r="A94" s="123">
        <v>2015</v>
      </c>
      <c r="B94" s="124">
        <v>2</v>
      </c>
      <c r="C94" s="123" t="s">
        <v>81</v>
      </c>
      <c r="D94" s="123" t="s">
        <v>331</v>
      </c>
      <c r="E94" s="123">
        <v>25007</v>
      </c>
      <c r="F94" s="123">
        <v>15</v>
      </c>
      <c r="G94" s="123">
        <v>23810025007</v>
      </c>
      <c r="H94" s="125" t="s">
        <v>578</v>
      </c>
      <c r="I94" s="123" t="s">
        <v>579</v>
      </c>
      <c r="J94" s="123" t="s">
        <v>582</v>
      </c>
      <c r="K94" s="123">
        <v>37</v>
      </c>
      <c r="L94" s="126">
        <f t="shared" si="2"/>
        <v>2.4666666666666668</v>
      </c>
      <c r="M94" s="123" t="s">
        <v>583</v>
      </c>
      <c r="N94" s="123">
        <v>15</v>
      </c>
      <c r="O94" s="123">
        <f t="shared" si="3"/>
        <v>0</v>
      </c>
      <c r="P94" s="127" t="s">
        <v>336</v>
      </c>
    </row>
    <row r="95" spans="1:16" s="123" customFormat="1" x14ac:dyDescent="0.25">
      <c r="A95" s="123">
        <v>2016</v>
      </c>
      <c r="B95" s="124">
        <v>2</v>
      </c>
      <c r="C95" s="123" t="s">
        <v>81</v>
      </c>
      <c r="D95" s="123" t="s">
        <v>331</v>
      </c>
      <c r="E95" s="123">
        <v>25007</v>
      </c>
      <c r="F95" s="123">
        <v>15</v>
      </c>
      <c r="G95" s="123">
        <v>23810025007</v>
      </c>
      <c r="H95" s="125" t="s">
        <v>578</v>
      </c>
      <c r="I95" s="123" t="s">
        <v>579</v>
      </c>
      <c r="J95" s="123" t="s">
        <v>584</v>
      </c>
      <c r="K95" s="123">
        <v>20</v>
      </c>
      <c r="L95" s="126">
        <f t="shared" si="2"/>
        <v>1.3333333333333333</v>
      </c>
      <c r="M95" s="123" t="s">
        <v>585</v>
      </c>
      <c r="N95" s="123">
        <v>13</v>
      </c>
      <c r="O95" s="123">
        <f t="shared" si="3"/>
        <v>2</v>
      </c>
      <c r="P95" s="127" t="s">
        <v>336</v>
      </c>
    </row>
    <row r="96" spans="1:16" s="123" customFormat="1" x14ac:dyDescent="0.25">
      <c r="A96" s="123">
        <v>2014</v>
      </c>
      <c r="B96" s="124">
        <v>2</v>
      </c>
      <c r="C96" s="123" t="s">
        <v>81</v>
      </c>
      <c r="D96" s="123" t="s">
        <v>331</v>
      </c>
      <c r="E96" s="123">
        <v>25106</v>
      </c>
      <c r="F96" s="123">
        <v>30</v>
      </c>
      <c r="G96" s="123">
        <v>23810025106</v>
      </c>
      <c r="H96" s="125" t="s">
        <v>586</v>
      </c>
      <c r="I96" s="123" t="s">
        <v>587</v>
      </c>
      <c r="J96" s="123" t="s">
        <v>588</v>
      </c>
      <c r="K96" s="123">
        <v>21</v>
      </c>
      <c r="L96" s="126">
        <f t="shared" si="2"/>
        <v>0.7</v>
      </c>
      <c r="M96" s="123" t="s">
        <v>589</v>
      </c>
      <c r="N96" s="123">
        <v>24</v>
      </c>
      <c r="O96" s="123">
        <f t="shared" si="3"/>
        <v>6</v>
      </c>
      <c r="P96" s="127" t="s">
        <v>336</v>
      </c>
    </row>
    <row r="97" spans="1:16" s="123" customFormat="1" x14ac:dyDescent="0.25">
      <c r="A97" s="123">
        <v>2015</v>
      </c>
      <c r="B97" s="124">
        <v>2</v>
      </c>
      <c r="C97" s="123" t="s">
        <v>81</v>
      </c>
      <c r="D97" s="123" t="s">
        <v>331</v>
      </c>
      <c r="E97" s="123">
        <v>25106</v>
      </c>
      <c r="F97" s="123">
        <v>30</v>
      </c>
      <c r="G97" s="123">
        <v>23810025106</v>
      </c>
      <c r="H97" s="125" t="s">
        <v>586</v>
      </c>
      <c r="I97" s="123" t="s">
        <v>587</v>
      </c>
      <c r="J97" s="123" t="s">
        <v>590</v>
      </c>
      <c r="K97" s="123">
        <v>39</v>
      </c>
      <c r="L97" s="126">
        <f t="shared" si="2"/>
        <v>1.3</v>
      </c>
      <c r="M97" s="123" t="s">
        <v>591</v>
      </c>
      <c r="N97" s="123">
        <v>26</v>
      </c>
      <c r="O97" s="123">
        <f t="shared" si="3"/>
        <v>4</v>
      </c>
      <c r="P97" s="127" t="s">
        <v>336</v>
      </c>
    </row>
    <row r="98" spans="1:16" s="123" customFormat="1" x14ac:dyDescent="0.25">
      <c r="A98" s="123">
        <v>2016</v>
      </c>
      <c r="B98" s="124">
        <v>2</v>
      </c>
      <c r="C98" s="123" t="s">
        <v>81</v>
      </c>
      <c r="D98" s="123" t="s">
        <v>331</v>
      </c>
      <c r="E98" s="123">
        <v>25106</v>
      </c>
      <c r="F98" s="123">
        <v>30</v>
      </c>
      <c r="G98" s="123">
        <v>23810025106</v>
      </c>
      <c r="H98" s="125" t="s">
        <v>586</v>
      </c>
      <c r="I98" s="123" t="s">
        <v>587</v>
      </c>
      <c r="J98" s="123" t="s">
        <v>592</v>
      </c>
      <c r="K98" s="123">
        <v>23</v>
      </c>
      <c r="L98" s="126">
        <f t="shared" si="2"/>
        <v>0.76666666666666672</v>
      </c>
      <c r="M98" s="123" t="s">
        <v>593</v>
      </c>
      <c r="N98" s="123">
        <v>29</v>
      </c>
      <c r="O98" s="123">
        <f t="shared" si="3"/>
        <v>1</v>
      </c>
      <c r="P98" s="127" t="s">
        <v>336</v>
      </c>
    </row>
    <row r="99" spans="1:16" s="123" customFormat="1" x14ac:dyDescent="0.25">
      <c r="A99" s="123">
        <v>2014</v>
      </c>
      <c r="B99" s="124">
        <v>2</v>
      </c>
      <c r="C99" s="123" t="s">
        <v>81</v>
      </c>
      <c r="D99" s="123" t="s">
        <v>331</v>
      </c>
      <c r="E99" s="123">
        <v>25510</v>
      </c>
      <c r="F99" s="123">
        <v>30</v>
      </c>
      <c r="G99" s="123">
        <v>23810025510</v>
      </c>
      <c r="H99" s="125" t="s">
        <v>594</v>
      </c>
      <c r="I99" s="123" t="s">
        <v>595</v>
      </c>
      <c r="J99" s="123" t="s">
        <v>596</v>
      </c>
      <c r="K99" s="123">
        <v>27</v>
      </c>
      <c r="L99" s="126">
        <f t="shared" si="2"/>
        <v>0.9</v>
      </c>
      <c r="M99" s="123" t="s">
        <v>597</v>
      </c>
      <c r="N99" s="123" t="s">
        <v>367</v>
      </c>
      <c r="O99" s="123" t="str">
        <f t="shared" si="3"/>
        <v>-</v>
      </c>
      <c r="P99" s="127" t="s">
        <v>336</v>
      </c>
    </row>
    <row r="100" spans="1:16" s="123" customFormat="1" x14ac:dyDescent="0.25">
      <c r="A100" s="123">
        <v>2015</v>
      </c>
      <c r="B100" s="124">
        <v>2</v>
      </c>
      <c r="C100" s="123" t="s">
        <v>81</v>
      </c>
      <c r="D100" s="123" t="s">
        <v>331</v>
      </c>
      <c r="E100" s="123">
        <v>25510</v>
      </c>
      <c r="F100" s="123">
        <v>30</v>
      </c>
      <c r="G100" s="123">
        <v>23810025510</v>
      </c>
      <c r="H100" s="125" t="s">
        <v>594</v>
      </c>
      <c r="I100" s="123" t="s">
        <v>595</v>
      </c>
      <c r="J100" s="123" t="s">
        <v>598</v>
      </c>
      <c r="K100" s="123">
        <v>15</v>
      </c>
      <c r="L100" s="126">
        <f t="shared" si="2"/>
        <v>0.5</v>
      </c>
      <c r="M100" s="123" t="s">
        <v>599</v>
      </c>
      <c r="N100" s="123" t="s">
        <v>367</v>
      </c>
      <c r="O100" s="123" t="str">
        <f t="shared" si="3"/>
        <v>-</v>
      </c>
      <c r="P100" s="127" t="s">
        <v>336</v>
      </c>
    </row>
    <row r="101" spans="1:16" s="123" customFormat="1" x14ac:dyDescent="0.25">
      <c r="A101" s="123">
        <v>2016</v>
      </c>
      <c r="B101" s="124">
        <v>2</v>
      </c>
      <c r="C101" s="123" t="s">
        <v>81</v>
      </c>
      <c r="D101" s="123" t="s">
        <v>331</v>
      </c>
      <c r="E101" s="123">
        <v>25510</v>
      </c>
      <c r="F101" s="123">
        <v>30</v>
      </c>
      <c r="G101" s="123">
        <v>23810025510</v>
      </c>
      <c r="H101" s="125" t="s">
        <v>594</v>
      </c>
      <c r="I101" s="123" t="s">
        <v>595</v>
      </c>
      <c r="J101" s="123" t="s">
        <v>600</v>
      </c>
      <c r="K101" s="123">
        <v>31</v>
      </c>
      <c r="L101" s="126">
        <f t="shared" si="2"/>
        <v>1.0333333333333334</v>
      </c>
      <c r="M101" s="123" t="s">
        <v>601</v>
      </c>
      <c r="N101" s="123">
        <v>29</v>
      </c>
      <c r="O101" s="123">
        <f t="shared" si="3"/>
        <v>1</v>
      </c>
      <c r="P101" s="127" t="s">
        <v>336</v>
      </c>
    </row>
    <row r="102" spans="1:16" s="123" customFormat="1" x14ac:dyDescent="0.25">
      <c r="A102" s="123">
        <v>2014</v>
      </c>
      <c r="B102" s="124">
        <v>2</v>
      </c>
      <c r="C102" s="123" t="s">
        <v>81</v>
      </c>
      <c r="D102" s="123" t="s">
        <v>331</v>
      </c>
      <c r="E102" s="123">
        <v>25516</v>
      </c>
      <c r="F102" s="123">
        <v>30</v>
      </c>
      <c r="G102" s="123">
        <v>23810025516</v>
      </c>
      <c r="H102" s="125" t="s">
        <v>602</v>
      </c>
      <c r="I102" s="123" t="s">
        <v>603</v>
      </c>
      <c r="J102" s="123" t="s">
        <v>604</v>
      </c>
      <c r="K102" s="123">
        <v>46</v>
      </c>
      <c r="L102" s="126">
        <f t="shared" si="2"/>
        <v>1.5333333333333334</v>
      </c>
      <c r="M102" s="123" t="s">
        <v>605</v>
      </c>
      <c r="N102" s="123" t="s">
        <v>367</v>
      </c>
      <c r="O102" s="123" t="str">
        <f t="shared" si="3"/>
        <v>-</v>
      </c>
      <c r="P102" s="127" t="s">
        <v>336</v>
      </c>
    </row>
    <row r="103" spans="1:16" s="123" customFormat="1" x14ac:dyDescent="0.25">
      <c r="A103" s="123">
        <v>2015</v>
      </c>
      <c r="B103" s="124">
        <v>2</v>
      </c>
      <c r="C103" s="123" t="s">
        <v>81</v>
      </c>
      <c r="D103" s="123" t="s">
        <v>331</v>
      </c>
      <c r="E103" s="123">
        <v>25516</v>
      </c>
      <c r="F103" s="123">
        <v>30</v>
      </c>
      <c r="G103" s="123">
        <v>23810025516</v>
      </c>
      <c r="H103" s="125" t="s">
        <v>602</v>
      </c>
      <c r="I103" s="123" t="s">
        <v>603</v>
      </c>
      <c r="J103" s="123" t="s">
        <v>606</v>
      </c>
      <c r="K103" s="123">
        <v>60</v>
      </c>
      <c r="L103" s="126">
        <f t="shared" si="2"/>
        <v>2</v>
      </c>
      <c r="M103" s="123" t="s">
        <v>607</v>
      </c>
      <c r="N103" s="123" t="s">
        <v>367</v>
      </c>
      <c r="O103" s="123" t="str">
        <f t="shared" si="3"/>
        <v>-</v>
      </c>
      <c r="P103" s="127" t="s">
        <v>336</v>
      </c>
    </row>
    <row r="104" spans="1:16" s="123" customFormat="1" x14ac:dyDescent="0.25">
      <c r="A104" s="123">
        <v>2016</v>
      </c>
      <c r="B104" s="124">
        <v>2</v>
      </c>
      <c r="C104" s="123" t="s">
        <v>81</v>
      </c>
      <c r="D104" s="123" t="s">
        <v>331</v>
      </c>
      <c r="E104" s="123">
        <v>25516</v>
      </c>
      <c r="F104" s="123">
        <v>30</v>
      </c>
      <c r="G104" s="123">
        <v>23810025516</v>
      </c>
      <c r="H104" s="125" t="s">
        <v>602</v>
      </c>
      <c r="I104" s="123" t="s">
        <v>603</v>
      </c>
      <c r="J104" s="123" t="s">
        <v>608</v>
      </c>
      <c r="K104" s="123">
        <v>57</v>
      </c>
      <c r="L104" s="126">
        <f t="shared" si="2"/>
        <v>1.9</v>
      </c>
      <c r="M104" s="123" t="s">
        <v>609</v>
      </c>
      <c r="N104" s="123">
        <v>30</v>
      </c>
      <c r="O104" s="123">
        <f t="shared" si="3"/>
        <v>0</v>
      </c>
      <c r="P104" s="127" t="s">
        <v>336</v>
      </c>
    </row>
    <row r="105" spans="1:16" s="123" customFormat="1" x14ac:dyDescent="0.25">
      <c r="A105" s="123">
        <v>2014</v>
      </c>
      <c r="B105" s="124">
        <v>2</v>
      </c>
      <c r="C105" s="123" t="s">
        <v>81</v>
      </c>
      <c r="D105" s="123" t="s">
        <v>347</v>
      </c>
      <c r="E105" s="123">
        <v>20009</v>
      </c>
      <c r="F105" s="123">
        <v>24</v>
      </c>
      <c r="G105" s="123">
        <v>32211020009</v>
      </c>
      <c r="H105" s="125" t="s">
        <v>610</v>
      </c>
      <c r="I105" s="123" t="s">
        <v>611</v>
      </c>
      <c r="J105" s="123" t="s">
        <v>612</v>
      </c>
      <c r="K105" s="123">
        <v>22</v>
      </c>
      <c r="L105" s="126">
        <f t="shared" si="2"/>
        <v>0.91666666666666663</v>
      </c>
      <c r="M105" s="123" t="s">
        <v>613</v>
      </c>
      <c r="N105" s="123" t="s">
        <v>367</v>
      </c>
      <c r="O105" s="123" t="str">
        <f t="shared" si="3"/>
        <v>-</v>
      </c>
      <c r="P105" s="127" t="s">
        <v>336</v>
      </c>
    </row>
    <row r="106" spans="1:16" s="123" customFormat="1" x14ac:dyDescent="0.25">
      <c r="A106" s="123">
        <v>2015</v>
      </c>
      <c r="B106" s="124">
        <v>2</v>
      </c>
      <c r="C106" s="123" t="s">
        <v>81</v>
      </c>
      <c r="D106" s="123" t="s">
        <v>347</v>
      </c>
      <c r="E106" s="123">
        <v>20009</v>
      </c>
      <c r="F106" s="123">
        <v>24</v>
      </c>
      <c r="G106" s="123">
        <v>32211020009</v>
      </c>
      <c r="H106" s="125" t="s">
        <v>610</v>
      </c>
      <c r="I106" s="123" t="s">
        <v>611</v>
      </c>
      <c r="J106" s="123" t="s">
        <v>614</v>
      </c>
      <c r="K106" s="123">
        <v>20</v>
      </c>
      <c r="L106" s="126">
        <f t="shared" si="2"/>
        <v>0.83333333333333337</v>
      </c>
      <c r="M106" s="123" t="s">
        <v>615</v>
      </c>
      <c r="N106" s="123" t="s">
        <v>367</v>
      </c>
      <c r="O106" s="123" t="str">
        <f t="shared" si="3"/>
        <v>-</v>
      </c>
      <c r="P106" s="127" t="s">
        <v>336</v>
      </c>
    </row>
    <row r="107" spans="1:16" s="123" customFormat="1" x14ac:dyDescent="0.25">
      <c r="A107" s="123">
        <v>2016</v>
      </c>
      <c r="B107" s="124">
        <v>2</v>
      </c>
      <c r="C107" s="123" t="s">
        <v>81</v>
      </c>
      <c r="D107" s="123" t="s">
        <v>347</v>
      </c>
      <c r="E107" s="123">
        <v>20009</v>
      </c>
      <c r="F107" s="123">
        <v>24</v>
      </c>
      <c r="G107" s="123">
        <v>32211020009</v>
      </c>
      <c r="H107" s="125" t="s">
        <v>610</v>
      </c>
      <c r="I107" s="123" t="s">
        <v>611</v>
      </c>
      <c r="J107" s="123" t="s">
        <v>616</v>
      </c>
      <c r="K107" s="123">
        <v>29</v>
      </c>
      <c r="L107" s="126">
        <f t="shared" si="2"/>
        <v>1.2083333333333333</v>
      </c>
      <c r="M107" s="123" t="s">
        <v>617</v>
      </c>
      <c r="N107" s="123">
        <v>27</v>
      </c>
      <c r="O107" s="123">
        <f t="shared" si="3"/>
        <v>-3</v>
      </c>
      <c r="P107" s="127" t="s">
        <v>336</v>
      </c>
    </row>
    <row r="108" spans="1:16" s="123" customFormat="1" x14ac:dyDescent="0.25">
      <c r="A108" s="123">
        <v>2014</v>
      </c>
      <c r="B108" s="124">
        <v>2</v>
      </c>
      <c r="C108" s="123" t="s">
        <v>81</v>
      </c>
      <c r="D108" s="123" t="s">
        <v>347</v>
      </c>
      <c r="E108" s="123">
        <v>20112</v>
      </c>
      <c r="F108" s="123">
        <v>24</v>
      </c>
      <c r="G108" s="123">
        <v>32211020112</v>
      </c>
      <c r="H108" s="125" t="s">
        <v>618</v>
      </c>
      <c r="I108" s="123" t="s">
        <v>619</v>
      </c>
      <c r="J108" s="123" t="s">
        <v>620</v>
      </c>
      <c r="K108" s="123">
        <v>34</v>
      </c>
      <c r="L108" s="126">
        <f t="shared" si="2"/>
        <v>1.4166666666666667</v>
      </c>
      <c r="M108" s="123" t="s">
        <v>621</v>
      </c>
      <c r="N108" s="123">
        <v>26</v>
      </c>
      <c r="O108" s="123">
        <f t="shared" si="3"/>
        <v>-2</v>
      </c>
      <c r="P108" s="127" t="s">
        <v>336</v>
      </c>
    </row>
    <row r="109" spans="1:16" s="123" customFormat="1" x14ac:dyDescent="0.25">
      <c r="A109" s="123">
        <v>2015</v>
      </c>
      <c r="B109" s="124">
        <v>2</v>
      </c>
      <c r="C109" s="123" t="s">
        <v>81</v>
      </c>
      <c r="D109" s="123" t="s">
        <v>347</v>
      </c>
      <c r="E109" s="123">
        <v>20112</v>
      </c>
      <c r="F109" s="123">
        <v>24</v>
      </c>
      <c r="G109" s="123">
        <v>32211020112</v>
      </c>
      <c r="H109" s="125" t="s">
        <v>618</v>
      </c>
      <c r="I109" s="123" t="s">
        <v>619</v>
      </c>
      <c r="J109" s="123" t="s">
        <v>622</v>
      </c>
      <c r="K109" s="123">
        <v>48</v>
      </c>
      <c r="L109" s="126">
        <f t="shared" si="2"/>
        <v>2</v>
      </c>
      <c r="M109" s="123" t="s">
        <v>623</v>
      </c>
      <c r="N109" s="123">
        <v>26</v>
      </c>
      <c r="O109" s="123">
        <f t="shared" si="3"/>
        <v>-2</v>
      </c>
      <c r="P109" s="127" t="s">
        <v>336</v>
      </c>
    </row>
    <row r="110" spans="1:16" s="123" customFormat="1" x14ac:dyDescent="0.25">
      <c r="A110" s="123">
        <v>2016</v>
      </c>
      <c r="B110" s="124">
        <v>2</v>
      </c>
      <c r="C110" s="123" t="s">
        <v>81</v>
      </c>
      <c r="D110" s="123" t="s">
        <v>347</v>
      </c>
      <c r="E110" s="123">
        <v>20112</v>
      </c>
      <c r="F110" s="123">
        <v>30</v>
      </c>
      <c r="G110" s="123">
        <v>32211020112</v>
      </c>
      <c r="H110" s="125" t="s">
        <v>618</v>
      </c>
      <c r="I110" s="123" t="s">
        <v>619</v>
      </c>
      <c r="J110" s="123" t="s">
        <v>624</v>
      </c>
      <c r="K110" s="123">
        <v>47</v>
      </c>
      <c r="L110" s="126">
        <f t="shared" si="2"/>
        <v>1.5666666666666667</v>
      </c>
      <c r="M110" s="123" t="s">
        <v>625</v>
      </c>
      <c r="N110" s="123">
        <v>26</v>
      </c>
      <c r="O110" s="123">
        <f t="shared" si="3"/>
        <v>4</v>
      </c>
      <c r="P110" s="127" t="s">
        <v>336</v>
      </c>
    </row>
    <row r="111" spans="1:16" s="123" customFormat="1" x14ac:dyDescent="0.25">
      <c r="A111" s="123">
        <v>2014</v>
      </c>
      <c r="B111" s="124">
        <v>2</v>
      </c>
      <c r="C111" s="123" t="s">
        <v>81</v>
      </c>
      <c r="D111" s="123" t="s">
        <v>399</v>
      </c>
      <c r="E111" s="123">
        <v>20101</v>
      </c>
      <c r="F111" s="123">
        <v>15</v>
      </c>
      <c r="G111" s="123">
        <v>23210020101</v>
      </c>
      <c r="H111" s="125" t="s">
        <v>626</v>
      </c>
      <c r="I111" s="123" t="s">
        <v>627</v>
      </c>
      <c r="J111" s="123" t="s">
        <v>628</v>
      </c>
      <c r="K111" s="123">
        <v>23</v>
      </c>
      <c r="L111" s="126">
        <f t="shared" si="2"/>
        <v>1.5333333333333334</v>
      </c>
      <c r="M111" s="123" t="s">
        <v>629</v>
      </c>
      <c r="N111" s="123">
        <v>13</v>
      </c>
      <c r="O111" s="123">
        <f t="shared" si="3"/>
        <v>2</v>
      </c>
      <c r="P111" s="127" t="s">
        <v>336</v>
      </c>
    </row>
    <row r="112" spans="1:16" s="123" customFormat="1" x14ac:dyDescent="0.25">
      <c r="A112" s="123">
        <v>2015</v>
      </c>
      <c r="B112" s="124">
        <v>2</v>
      </c>
      <c r="C112" s="123" t="s">
        <v>81</v>
      </c>
      <c r="D112" s="123" t="s">
        <v>399</v>
      </c>
      <c r="E112" s="123">
        <v>20101</v>
      </c>
      <c r="F112" s="123">
        <v>15</v>
      </c>
      <c r="G112" s="123">
        <v>23210020101</v>
      </c>
      <c r="H112" s="125" t="s">
        <v>626</v>
      </c>
      <c r="I112" s="123" t="s">
        <v>627</v>
      </c>
      <c r="J112" s="123" t="s">
        <v>630</v>
      </c>
      <c r="K112" s="123">
        <v>28</v>
      </c>
      <c r="L112" s="126">
        <f t="shared" si="2"/>
        <v>1.8666666666666667</v>
      </c>
      <c r="M112" s="123" t="s">
        <v>631</v>
      </c>
      <c r="N112" s="123">
        <v>13</v>
      </c>
      <c r="O112" s="123">
        <f t="shared" si="3"/>
        <v>2</v>
      </c>
      <c r="P112" s="127" t="s">
        <v>336</v>
      </c>
    </row>
    <row r="113" spans="1:16" s="123" customFormat="1" x14ac:dyDescent="0.25">
      <c r="A113" s="123">
        <v>2016</v>
      </c>
      <c r="B113" s="124">
        <v>2</v>
      </c>
      <c r="C113" s="123" t="s">
        <v>81</v>
      </c>
      <c r="D113" s="123" t="s">
        <v>399</v>
      </c>
      <c r="E113" s="123">
        <v>20101</v>
      </c>
      <c r="F113" s="123">
        <v>15</v>
      </c>
      <c r="G113" s="123">
        <v>23210020101</v>
      </c>
      <c r="H113" s="125" t="s">
        <v>626</v>
      </c>
      <c r="I113" s="123" t="s">
        <v>627</v>
      </c>
      <c r="J113" s="123" t="s">
        <v>632</v>
      </c>
      <c r="K113" s="123">
        <v>20</v>
      </c>
      <c r="L113" s="126">
        <f t="shared" si="2"/>
        <v>1.3333333333333333</v>
      </c>
      <c r="M113" s="123" t="s">
        <v>633</v>
      </c>
      <c r="N113" s="123">
        <v>12</v>
      </c>
      <c r="O113" s="123">
        <f t="shared" si="3"/>
        <v>3</v>
      </c>
      <c r="P113" s="127" t="s">
        <v>336</v>
      </c>
    </row>
    <row r="114" spans="1:16" s="123" customFormat="1" x14ac:dyDescent="0.25">
      <c r="A114" s="123">
        <v>2014</v>
      </c>
      <c r="B114" s="124">
        <v>2</v>
      </c>
      <c r="C114" s="123" t="s">
        <v>634</v>
      </c>
      <c r="D114" s="123" t="s">
        <v>347</v>
      </c>
      <c r="E114" s="123">
        <v>32328</v>
      </c>
      <c r="F114" s="123">
        <v>15</v>
      </c>
      <c r="G114" s="123">
        <v>32211032328</v>
      </c>
      <c r="H114" s="125" t="s">
        <v>635</v>
      </c>
      <c r="I114" s="123" t="s">
        <v>636</v>
      </c>
      <c r="J114" s="123" t="s">
        <v>637</v>
      </c>
      <c r="K114" s="123">
        <v>21</v>
      </c>
      <c r="L114" s="126">
        <f t="shared" si="2"/>
        <v>1.4</v>
      </c>
      <c r="M114" s="123" t="s">
        <v>638</v>
      </c>
      <c r="N114" s="123">
        <v>15</v>
      </c>
      <c r="O114" s="123">
        <f t="shared" si="3"/>
        <v>0</v>
      </c>
      <c r="P114" s="127" t="s">
        <v>336</v>
      </c>
    </row>
    <row r="115" spans="1:16" s="123" customFormat="1" x14ac:dyDescent="0.25">
      <c r="A115" s="123">
        <v>2015</v>
      </c>
      <c r="B115" s="124">
        <v>2</v>
      </c>
      <c r="C115" s="123" t="s">
        <v>634</v>
      </c>
      <c r="D115" s="123" t="s">
        <v>347</v>
      </c>
      <c r="E115" s="123">
        <v>32328</v>
      </c>
      <c r="F115" s="123">
        <v>15</v>
      </c>
      <c r="G115" s="123">
        <v>32211032328</v>
      </c>
      <c r="H115" s="125" t="s">
        <v>635</v>
      </c>
      <c r="I115" s="123" t="s">
        <v>636</v>
      </c>
      <c r="J115" s="123" t="s">
        <v>639</v>
      </c>
      <c r="K115" s="123">
        <v>25</v>
      </c>
      <c r="L115" s="126">
        <f t="shared" si="2"/>
        <v>1.6666666666666667</v>
      </c>
      <c r="M115" s="123" t="s">
        <v>640</v>
      </c>
      <c r="N115" s="123">
        <v>15</v>
      </c>
      <c r="O115" s="123">
        <f t="shared" si="3"/>
        <v>0</v>
      </c>
      <c r="P115" s="127" t="s">
        <v>336</v>
      </c>
    </row>
    <row r="116" spans="1:16" s="123" customFormat="1" x14ac:dyDescent="0.25">
      <c r="A116" s="123">
        <v>2016</v>
      </c>
      <c r="B116" s="124">
        <v>2</v>
      </c>
      <c r="C116" s="123" t="s">
        <v>634</v>
      </c>
      <c r="D116" s="123" t="s">
        <v>347</v>
      </c>
      <c r="E116" s="123">
        <v>32328</v>
      </c>
      <c r="F116" s="123">
        <v>15</v>
      </c>
      <c r="G116" s="123">
        <v>32211032328</v>
      </c>
      <c r="H116" s="125" t="s">
        <v>635</v>
      </c>
      <c r="I116" s="123" t="s">
        <v>636</v>
      </c>
      <c r="J116" s="123" t="s">
        <v>641</v>
      </c>
      <c r="K116" s="123">
        <v>14</v>
      </c>
      <c r="L116" s="126">
        <f t="shared" si="2"/>
        <v>0.93333333333333335</v>
      </c>
      <c r="M116" s="123" t="s">
        <v>642</v>
      </c>
      <c r="N116" s="123">
        <v>15</v>
      </c>
      <c r="O116" s="123">
        <f t="shared" si="3"/>
        <v>0</v>
      </c>
      <c r="P116" s="127" t="s">
        <v>336</v>
      </c>
    </row>
    <row r="117" spans="1:16" s="123" customFormat="1" x14ac:dyDescent="0.25">
      <c r="A117" s="123">
        <v>2014</v>
      </c>
      <c r="B117" s="124">
        <v>2</v>
      </c>
      <c r="C117" s="123" t="s">
        <v>634</v>
      </c>
      <c r="D117" s="123" t="s">
        <v>347</v>
      </c>
      <c r="E117" s="123">
        <v>32329</v>
      </c>
      <c r="F117" s="123">
        <v>15</v>
      </c>
      <c r="G117" s="123">
        <v>32211032329</v>
      </c>
      <c r="H117" s="125" t="s">
        <v>643</v>
      </c>
      <c r="I117" s="123" t="s">
        <v>644</v>
      </c>
      <c r="J117" s="123" t="s">
        <v>645</v>
      </c>
      <c r="K117" s="123">
        <v>45</v>
      </c>
      <c r="L117" s="126">
        <f t="shared" si="2"/>
        <v>3</v>
      </c>
      <c r="M117" s="123" t="s">
        <v>646</v>
      </c>
      <c r="N117" s="123">
        <v>15</v>
      </c>
      <c r="O117" s="123">
        <f t="shared" si="3"/>
        <v>0</v>
      </c>
      <c r="P117" s="127" t="s">
        <v>336</v>
      </c>
    </row>
    <row r="118" spans="1:16" s="123" customFormat="1" x14ac:dyDescent="0.25">
      <c r="A118" s="123">
        <v>2015</v>
      </c>
      <c r="B118" s="124">
        <v>2</v>
      </c>
      <c r="C118" s="123" t="s">
        <v>634</v>
      </c>
      <c r="D118" s="123" t="s">
        <v>347</v>
      </c>
      <c r="E118" s="123">
        <v>32329</v>
      </c>
      <c r="F118" s="123">
        <v>15</v>
      </c>
      <c r="G118" s="123">
        <v>32211032329</v>
      </c>
      <c r="H118" s="125" t="s">
        <v>643</v>
      </c>
      <c r="I118" s="123" t="s">
        <v>644</v>
      </c>
      <c r="J118" s="123" t="s">
        <v>647</v>
      </c>
      <c r="K118" s="123">
        <v>35</v>
      </c>
      <c r="L118" s="126">
        <f t="shared" si="2"/>
        <v>2.3333333333333335</v>
      </c>
      <c r="M118" s="123" t="s">
        <v>648</v>
      </c>
      <c r="N118" s="123">
        <v>15</v>
      </c>
      <c r="O118" s="123">
        <f t="shared" si="3"/>
        <v>0</v>
      </c>
      <c r="P118" s="127" t="s">
        <v>336</v>
      </c>
    </row>
    <row r="119" spans="1:16" s="123" customFormat="1" x14ac:dyDescent="0.25">
      <c r="A119" s="123">
        <v>2016</v>
      </c>
      <c r="B119" s="124">
        <v>2</v>
      </c>
      <c r="C119" s="123" t="s">
        <v>634</v>
      </c>
      <c r="D119" s="123" t="s">
        <v>347</v>
      </c>
      <c r="E119" s="123">
        <v>32329</v>
      </c>
      <c r="F119" s="123">
        <v>15</v>
      </c>
      <c r="G119" s="123">
        <v>32211032329</v>
      </c>
      <c r="H119" s="125" t="s">
        <v>643</v>
      </c>
      <c r="I119" s="123" t="s">
        <v>644</v>
      </c>
      <c r="J119" s="123" t="s">
        <v>649</v>
      </c>
      <c r="K119" s="123">
        <v>42</v>
      </c>
      <c r="L119" s="126">
        <f t="shared" si="2"/>
        <v>2.8</v>
      </c>
      <c r="M119" s="123" t="s">
        <v>650</v>
      </c>
      <c r="N119" s="123">
        <v>15</v>
      </c>
      <c r="O119" s="123">
        <f t="shared" si="3"/>
        <v>0</v>
      </c>
      <c r="P119" s="127" t="s">
        <v>336</v>
      </c>
    </row>
    <row r="120" spans="1:16" s="123" customFormat="1" x14ac:dyDescent="0.25">
      <c r="A120" s="123">
        <v>2014</v>
      </c>
      <c r="B120" s="124">
        <v>2</v>
      </c>
      <c r="C120" s="123" t="s">
        <v>634</v>
      </c>
      <c r="D120" s="123" t="s">
        <v>347</v>
      </c>
      <c r="E120" s="123">
        <v>32330</v>
      </c>
      <c r="F120" s="123">
        <v>15</v>
      </c>
      <c r="G120" s="123">
        <v>32211032330</v>
      </c>
      <c r="H120" s="125" t="s">
        <v>651</v>
      </c>
      <c r="I120" s="123" t="s">
        <v>652</v>
      </c>
      <c r="J120" s="123" t="s">
        <v>653</v>
      </c>
      <c r="K120" s="123">
        <v>55</v>
      </c>
      <c r="L120" s="126">
        <f t="shared" si="2"/>
        <v>3.6666666666666665</v>
      </c>
      <c r="M120" s="123" t="s">
        <v>654</v>
      </c>
      <c r="N120" s="123">
        <v>15</v>
      </c>
      <c r="O120" s="123">
        <f t="shared" si="3"/>
        <v>0</v>
      </c>
      <c r="P120" s="127" t="s">
        <v>336</v>
      </c>
    </row>
    <row r="121" spans="1:16" s="123" customFormat="1" x14ac:dyDescent="0.25">
      <c r="A121" s="123">
        <v>2015</v>
      </c>
      <c r="B121" s="124">
        <v>2</v>
      </c>
      <c r="C121" s="123" t="s">
        <v>634</v>
      </c>
      <c r="D121" s="123" t="s">
        <v>347</v>
      </c>
      <c r="E121" s="123">
        <v>32330</v>
      </c>
      <c r="F121" s="123">
        <v>15</v>
      </c>
      <c r="G121" s="123">
        <v>32211032330</v>
      </c>
      <c r="H121" s="125" t="s">
        <v>651</v>
      </c>
      <c r="I121" s="123" t="s">
        <v>652</v>
      </c>
      <c r="J121" s="123" t="s">
        <v>655</v>
      </c>
      <c r="K121" s="123">
        <v>50</v>
      </c>
      <c r="L121" s="126">
        <f t="shared" si="2"/>
        <v>3.3333333333333335</v>
      </c>
      <c r="M121" s="123" t="s">
        <v>656</v>
      </c>
      <c r="N121" s="123">
        <v>15</v>
      </c>
      <c r="O121" s="123">
        <f t="shared" si="3"/>
        <v>0</v>
      </c>
      <c r="P121" s="127" t="s">
        <v>336</v>
      </c>
    </row>
    <row r="122" spans="1:16" s="123" customFormat="1" x14ac:dyDescent="0.25">
      <c r="A122" s="123">
        <v>2016</v>
      </c>
      <c r="B122" s="124">
        <v>2</v>
      </c>
      <c r="C122" s="123" t="s">
        <v>634</v>
      </c>
      <c r="D122" s="123" t="s">
        <v>347</v>
      </c>
      <c r="E122" s="123">
        <v>32330</v>
      </c>
      <c r="F122" s="123">
        <v>15</v>
      </c>
      <c r="G122" s="123">
        <v>32211032330</v>
      </c>
      <c r="H122" s="125" t="s">
        <v>651</v>
      </c>
      <c r="I122" s="123" t="s">
        <v>652</v>
      </c>
      <c r="J122" s="123" t="s">
        <v>657</v>
      </c>
      <c r="K122" s="123">
        <v>41</v>
      </c>
      <c r="L122" s="126">
        <f t="shared" si="2"/>
        <v>2.7333333333333334</v>
      </c>
      <c r="M122" s="123" t="s">
        <v>658</v>
      </c>
      <c r="N122" s="123">
        <v>15</v>
      </c>
      <c r="O122" s="123">
        <f t="shared" si="3"/>
        <v>0</v>
      </c>
      <c r="P122" s="127" t="s">
        <v>336</v>
      </c>
    </row>
    <row r="123" spans="1:16" s="123" customFormat="1" x14ac:dyDescent="0.25">
      <c r="A123" s="123">
        <v>2014</v>
      </c>
      <c r="B123" s="124">
        <v>2</v>
      </c>
      <c r="C123" s="123" t="s">
        <v>634</v>
      </c>
      <c r="D123" s="123" t="s">
        <v>347</v>
      </c>
      <c r="E123" s="123">
        <v>32331</v>
      </c>
      <c r="F123" s="123">
        <v>15</v>
      </c>
      <c r="G123" s="123">
        <v>32211032331</v>
      </c>
      <c r="H123" s="125" t="s">
        <v>659</v>
      </c>
      <c r="I123" s="123" t="s">
        <v>660</v>
      </c>
      <c r="J123" s="123" t="s">
        <v>661</v>
      </c>
      <c r="K123" s="123">
        <v>10</v>
      </c>
      <c r="L123" s="126">
        <f t="shared" si="2"/>
        <v>0.66666666666666663</v>
      </c>
      <c r="M123" s="123" t="s">
        <v>662</v>
      </c>
      <c r="N123" s="123">
        <v>15</v>
      </c>
      <c r="O123" s="123">
        <f t="shared" si="3"/>
        <v>0</v>
      </c>
      <c r="P123" s="127" t="s">
        <v>336</v>
      </c>
    </row>
    <row r="124" spans="1:16" s="123" customFormat="1" x14ac:dyDescent="0.25">
      <c r="A124" s="123">
        <v>2015</v>
      </c>
      <c r="B124" s="124">
        <v>2</v>
      </c>
      <c r="C124" s="123" t="s">
        <v>634</v>
      </c>
      <c r="D124" s="123" t="s">
        <v>347</v>
      </c>
      <c r="E124" s="123">
        <v>32331</v>
      </c>
      <c r="F124" s="123">
        <v>15</v>
      </c>
      <c r="G124" s="123">
        <v>32211032331</v>
      </c>
      <c r="H124" s="125" t="s">
        <v>659</v>
      </c>
      <c r="I124" s="123" t="s">
        <v>660</v>
      </c>
      <c r="J124" s="123" t="s">
        <v>663</v>
      </c>
      <c r="K124" s="123">
        <v>11</v>
      </c>
      <c r="L124" s="126">
        <f t="shared" si="2"/>
        <v>0.73333333333333328</v>
      </c>
      <c r="M124" s="123" t="s">
        <v>664</v>
      </c>
      <c r="N124" s="123">
        <v>15</v>
      </c>
      <c r="O124" s="123">
        <f t="shared" si="3"/>
        <v>0</v>
      </c>
      <c r="P124" s="127" t="s">
        <v>336</v>
      </c>
    </row>
    <row r="125" spans="1:16" s="123" customFormat="1" x14ac:dyDescent="0.25">
      <c r="A125" s="123">
        <v>2016</v>
      </c>
      <c r="B125" s="124">
        <v>2</v>
      </c>
      <c r="C125" s="123" t="s">
        <v>634</v>
      </c>
      <c r="D125" s="123" t="s">
        <v>347</v>
      </c>
      <c r="E125" s="123">
        <v>32331</v>
      </c>
      <c r="F125" s="123">
        <v>15</v>
      </c>
      <c r="G125" s="123">
        <v>32211032331</v>
      </c>
      <c r="H125" s="125" t="s">
        <v>659</v>
      </c>
      <c r="I125" s="123" t="s">
        <v>660</v>
      </c>
      <c r="J125" s="123" t="s">
        <v>665</v>
      </c>
      <c r="K125" s="123">
        <v>12</v>
      </c>
      <c r="L125" s="126">
        <f t="shared" si="2"/>
        <v>0.8</v>
      </c>
      <c r="M125" s="123" t="s">
        <v>666</v>
      </c>
      <c r="N125" s="123">
        <v>15</v>
      </c>
      <c r="O125" s="123">
        <f t="shared" si="3"/>
        <v>0</v>
      </c>
      <c r="P125" s="127" t="s">
        <v>336</v>
      </c>
    </row>
    <row r="126" spans="1:16" s="123" customFormat="1" x14ac:dyDescent="0.25">
      <c r="A126" s="123">
        <v>2014</v>
      </c>
      <c r="B126" s="124">
        <v>2</v>
      </c>
      <c r="C126" s="123" t="s">
        <v>634</v>
      </c>
      <c r="D126" s="123" t="s">
        <v>347</v>
      </c>
      <c r="E126" s="123">
        <v>32332</v>
      </c>
      <c r="F126" s="123">
        <v>15</v>
      </c>
      <c r="G126" s="123">
        <v>32211032332</v>
      </c>
      <c r="H126" s="125" t="s">
        <v>667</v>
      </c>
      <c r="I126" s="123" t="s">
        <v>668</v>
      </c>
      <c r="J126" s="123" t="s">
        <v>669</v>
      </c>
      <c r="K126" s="123">
        <v>41</v>
      </c>
      <c r="L126" s="126">
        <f t="shared" si="2"/>
        <v>2.7333333333333334</v>
      </c>
      <c r="M126" s="123" t="s">
        <v>670</v>
      </c>
      <c r="N126" s="123">
        <v>15</v>
      </c>
      <c r="O126" s="123">
        <f t="shared" si="3"/>
        <v>0</v>
      </c>
      <c r="P126" s="127" t="s">
        <v>336</v>
      </c>
    </row>
    <row r="127" spans="1:16" s="123" customFormat="1" x14ac:dyDescent="0.25">
      <c r="A127" s="123">
        <v>2015</v>
      </c>
      <c r="B127" s="124">
        <v>2</v>
      </c>
      <c r="C127" s="123" t="s">
        <v>634</v>
      </c>
      <c r="D127" s="123" t="s">
        <v>347</v>
      </c>
      <c r="E127" s="123">
        <v>32332</v>
      </c>
      <c r="F127" s="123">
        <v>15</v>
      </c>
      <c r="G127" s="123">
        <v>32211032332</v>
      </c>
      <c r="H127" s="125" t="s">
        <v>667</v>
      </c>
      <c r="I127" s="123" t="s">
        <v>668</v>
      </c>
      <c r="J127" s="123" t="s">
        <v>671</v>
      </c>
      <c r="K127" s="123">
        <v>32</v>
      </c>
      <c r="L127" s="126">
        <f t="shared" si="2"/>
        <v>2.1333333333333333</v>
      </c>
      <c r="M127" s="123" t="s">
        <v>672</v>
      </c>
      <c r="N127" s="123">
        <v>15</v>
      </c>
      <c r="O127" s="123">
        <f t="shared" si="3"/>
        <v>0</v>
      </c>
      <c r="P127" s="127" t="s">
        <v>336</v>
      </c>
    </row>
    <row r="128" spans="1:16" s="123" customFormat="1" x14ac:dyDescent="0.25">
      <c r="A128" s="123">
        <v>2016</v>
      </c>
      <c r="B128" s="124">
        <v>2</v>
      </c>
      <c r="C128" s="123" t="s">
        <v>634</v>
      </c>
      <c r="D128" s="123" t="s">
        <v>347</v>
      </c>
      <c r="E128" s="123">
        <v>32332</v>
      </c>
      <c r="F128" s="123">
        <v>15</v>
      </c>
      <c r="G128" s="123">
        <v>32211032332</v>
      </c>
      <c r="H128" s="125" t="s">
        <v>667</v>
      </c>
      <c r="I128" s="123" t="s">
        <v>668</v>
      </c>
      <c r="J128" s="123" t="s">
        <v>673</v>
      </c>
      <c r="K128" s="123">
        <v>39</v>
      </c>
      <c r="L128" s="126">
        <f t="shared" si="2"/>
        <v>2.6</v>
      </c>
      <c r="M128" s="123" t="s">
        <v>674</v>
      </c>
      <c r="N128" s="123">
        <v>15</v>
      </c>
      <c r="O128" s="123">
        <f t="shared" si="3"/>
        <v>0</v>
      </c>
      <c r="P128" s="127" t="s">
        <v>336</v>
      </c>
    </row>
    <row r="129" spans="1:16" s="123" customFormat="1" x14ac:dyDescent="0.25">
      <c r="A129" s="123">
        <v>2014</v>
      </c>
      <c r="B129" s="124">
        <v>2</v>
      </c>
      <c r="C129" s="123" t="s">
        <v>675</v>
      </c>
      <c r="D129" s="123" t="s">
        <v>347</v>
      </c>
      <c r="E129" s="123">
        <v>31209</v>
      </c>
      <c r="F129" s="123">
        <v>35</v>
      </c>
      <c r="G129" s="123">
        <v>32211031209</v>
      </c>
      <c r="H129" s="125" t="s">
        <v>676</v>
      </c>
      <c r="I129" s="123" t="s">
        <v>677</v>
      </c>
      <c r="J129" s="123" t="s">
        <v>678</v>
      </c>
      <c r="K129" s="123">
        <v>115</v>
      </c>
      <c r="L129" s="126">
        <f t="shared" si="2"/>
        <v>3.2857142857142856</v>
      </c>
      <c r="M129" s="123" t="s">
        <v>679</v>
      </c>
      <c r="N129" s="123">
        <v>33</v>
      </c>
      <c r="O129" s="123">
        <f t="shared" si="3"/>
        <v>2</v>
      </c>
      <c r="P129" s="127" t="s">
        <v>336</v>
      </c>
    </row>
    <row r="130" spans="1:16" s="123" customFormat="1" x14ac:dyDescent="0.25">
      <c r="A130" s="123">
        <v>2015</v>
      </c>
      <c r="B130" s="124">
        <v>2</v>
      </c>
      <c r="C130" s="123" t="s">
        <v>675</v>
      </c>
      <c r="D130" s="123" t="s">
        <v>347</v>
      </c>
      <c r="E130" s="123">
        <v>31209</v>
      </c>
      <c r="F130" s="123">
        <v>35</v>
      </c>
      <c r="G130" s="123">
        <v>32211031209</v>
      </c>
      <c r="H130" s="125" t="s">
        <v>676</v>
      </c>
      <c r="I130" s="123" t="s">
        <v>677</v>
      </c>
      <c r="J130" s="123" t="s">
        <v>680</v>
      </c>
      <c r="K130" s="123">
        <v>110</v>
      </c>
      <c r="L130" s="126">
        <f t="shared" si="2"/>
        <v>3.1428571428571428</v>
      </c>
      <c r="M130" s="123" t="s">
        <v>681</v>
      </c>
      <c r="N130" s="123">
        <v>36</v>
      </c>
      <c r="O130" s="123">
        <f t="shared" si="3"/>
        <v>-1</v>
      </c>
      <c r="P130" s="127" t="s">
        <v>336</v>
      </c>
    </row>
    <row r="131" spans="1:16" s="123" customFormat="1" x14ac:dyDescent="0.25">
      <c r="A131" s="123">
        <v>2016</v>
      </c>
      <c r="B131" s="124">
        <v>2</v>
      </c>
      <c r="C131" s="123" t="s">
        <v>675</v>
      </c>
      <c r="D131" s="123" t="s">
        <v>347</v>
      </c>
      <c r="E131" s="123">
        <v>31209</v>
      </c>
      <c r="F131" s="123">
        <v>35</v>
      </c>
      <c r="G131" s="123">
        <v>32211031209</v>
      </c>
      <c r="H131" s="125" t="s">
        <v>676</v>
      </c>
      <c r="I131" s="123" t="s">
        <v>677</v>
      </c>
      <c r="J131" s="123" t="s">
        <v>682</v>
      </c>
      <c r="K131" s="123">
        <v>123</v>
      </c>
      <c r="L131" s="126">
        <f t="shared" ref="L131:L194" si="4">IFERROR(K131/F131,"")</f>
        <v>3.5142857142857142</v>
      </c>
      <c r="M131" s="123" t="s">
        <v>683</v>
      </c>
      <c r="N131" s="123">
        <v>35</v>
      </c>
      <c r="O131" s="123">
        <f t="shared" ref="O131:O194" si="5">IFERROR(F131-N131,"-")</f>
        <v>0</v>
      </c>
      <c r="P131" s="127" t="s">
        <v>336</v>
      </c>
    </row>
    <row r="132" spans="1:16" s="123" customFormat="1" x14ac:dyDescent="0.25">
      <c r="A132" s="123">
        <v>2014</v>
      </c>
      <c r="B132" s="124">
        <v>2</v>
      </c>
      <c r="C132" s="123" t="s">
        <v>675</v>
      </c>
      <c r="D132" s="123" t="s">
        <v>347</v>
      </c>
      <c r="E132" s="123">
        <v>31407</v>
      </c>
      <c r="F132" s="123">
        <v>35</v>
      </c>
      <c r="G132" s="123">
        <v>32211031407</v>
      </c>
      <c r="H132" s="125" t="s">
        <v>375</v>
      </c>
      <c r="I132" s="123" t="s">
        <v>376</v>
      </c>
      <c r="J132" s="123" t="s">
        <v>684</v>
      </c>
      <c r="K132" s="123">
        <v>23</v>
      </c>
      <c r="L132" s="126">
        <f t="shared" si="4"/>
        <v>0.65714285714285714</v>
      </c>
      <c r="M132" s="123" t="s">
        <v>685</v>
      </c>
      <c r="N132" s="123">
        <v>32</v>
      </c>
      <c r="O132" s="123">
        <f t="shared" si="5"/>
        <v>3</v>
      </c>
      <c r="P132" s="127" t="s">
        <v>336</v>
      </c>
    </row>
    <row r="133" spans="1:16" s="123" customFormat="1" x14ac:dyDescent="0.25">
      <c r="A133" s="123">
        <v>2015</v>
      </c>
      <c r="B133" s="124">
        <v>2</v>
      </c>
      <c r="C133" s="123" t="s">
        <v>675</v>
      </c>
      <c r="D133" s="123" t="s">
        <v>347</v>
      </c>
      <c r="E133" s="123">
        <v>31407</v>
      </c>
      <c r="F133" s="123">
        <v>35</v>
      </c>
      <c r="G133" s="123">
        <v>32211031407</v>
      </c>
      <c r="H133" s="125" t="s">
        <v>375</v>
      </c>
      <c r="I133" s="123" t="s">
        <v>376</v>
      </c>
      <c r="J133" s="123" t="s">
        <v>686</v>
      </c>
      <c r="K133" s="123">
        <v>30</v>
      </c>
      <c r="L133" s="126">
        <f t="shared" si="4"/>
        <v>0.8571428571428571</v>
      </c>
      <c r="M133" s="123" t="s">
        <v>687</v>
      </c>
      <c r="N133" s="123">
        <v>33</v>
      </c>
      <c r="O133" s="123">
        <f t="shared" si="5"/>
        <v>2</v>
      </c>
      <c r="P133" s="127" t="s">
        <v>336</v>
      </c>
    </row>
    <row r="134" spans="1:16" s="123" customFormat="1" x14ac:dyDescent="0.25">
      <c r="A134" s="123">
        <v>2016</v>
      </c>
      <c r="B134" s="124">
        <v>2</v>
      </c>
      <c r="C134" s="123" t="s">
        <v>675</v>
      </c>
      <c r="D134" s="123" t="s">
        <v>347</v>
      </c>
      <c r="E134" s="123">
        <v>31407</v>
      </c>
      <c r="F134" s="123">
        <v>35</v>
      </c>
      <c r="G134" s="123">
        <v>32211031407</v>
      </c>
      <c r="H134" s="125" t="s">
        <v>375</v>
      </c>
      <c r="I134" s="123" t="s">
        <v>376</v>
      </c>
      <c r="J134" s="123" t="s">
        <v>688</v>
      </c>
      <c r="K134" s="123">
        <v>30</v>
      </c>
      <c r="L134" s="126">
        <f t="shared" si="4"/>
        <v>0.8571428571428571</v>
      </c>
      <c r="M134" s="123" t="s">
        <v>689</v>
      </c>
      <c r="N134" s="123">
        <v>35</v>
      </c>
      <c r="O134" s="123">
        <f t="shared" si="5"/>
        <v>0</v>
      </c>
      <c r="P134" s="127" t="s">
        <v>336</v>
      </c>
    </row>
    <row r="135" spans="1:16" s="123" customFormat="1" x14ac:dyDescent="0.25">
      <c r="A135" s="123">
        <v>2014</v>
      </c>
      <c r="B135" s="124">
        <v>2</v>
      </c>
      <c r="C135" s="123" t="s">
        <v>690</v>
      </c>
      <c r="D135" s="123" t="s">
        <v>347</v>
      </c>
      <c r="E135" s="123">
        <v>20111</v>
      </c>
      <c r="F135" s="123">
        <v>15</v>
      </c>
      <c r="G135" s="123">
        <v>32211020111</v>
      </c>
      <c r="H135" s="125" t="s">
        <v>691</v>
      </c>
      <c r="I135" s="123" t="s">
        <v>692</v>
      </c>
      <c r="J135" s="123" t="s">
        <v>693</v>
      </c>
      <c r="K135" s="123">
        <v>10</v>
      </c>
      <c r="L135" s="126">
        <f t="shared" si="4"/>
        <v>0.66666666666666663</v>
      </c>
      <c r="M135" s="123" t="s">
        <v>694</v>
      </c>
      <c r="N135" s="123">
        <v>13</v>
      </c>
      <c r="O135" s="123">
        <f t="shared" si="5"/>
        <v>2</v>
      </c>
      <c r="P135" s="127" t="s">
        <v>336</v>
      </c>
    </row>
    <row r="136" spans="1:16" s="123" customFormat="1" x14ac:dyDescent="0.25">
      <c r="A136" s="123">
        <v>2015</v>
      </c>
      <c r="B136" s="124">
        <v>2</v>
      </c>
      <c r="C136" s="123" t="s">
        <v>690</v>
      </c>
      <c r="D136" s="123" t="s">
        <v>347</v>
      </c>
      <c r="E136" s="123">
        <v>20111</v>
      </c>
      <c r="F136" s="123">
        <v>15</v>
      </c>
      <c r="G136" s="123">
        <v>32211020111</v>
      </c>
      <c r="H136" s="125" t="s">
        <v>691</v>
      </c>
      <c r="I136" s="123" t="s">
        <v>692</v>
      </c>
      <c r="J136" s="123" t="s">
        <v>695</v>
      </c>
      <c r="K136" s="123">
        <v>14</v>
      </c>
      <c r="L136" s="126">
        <f t="shared" si="4"/>
        <v>0.93333333333333335</v>
      </c>
      <c r="M136" s="123" t="s">
        <v>696</v>
      </c>
      <c r="N136" s="123">
        <v>13</v>
      </c>
      <c r="O136" s="123">
        <f t="shared" si="5"/>
        <v>2</v>
      </c>
      <c r="P136" s="127" t="s">
        <v>336</v>
      </c>
    </row>
    <row r="137" spans="1:16" s="123" customFormat="1" x14ac:dyDescent="0.25">
      <c r="A137" s="123">
        <v>2016</v>
      </c>
      <c r="B137" s="124">
        <v>2</v>
      </c>
      <c r="C137" s="123" t="s">
        <v>690</v>
      </c>
      <c r="D137" s="123" t="s">
        <v>347</v>
      </c>
      <c r="E137" s="123">
        <v>20111</v>
      </c>
      <c r="F137" s="123">
        <v>15</v>
      </c>
      <c r="G137" s="123">
        <v>32211020111</v>
      </c>
      <c r="H137" s="125" t="s">
        <v>691</v>
      </c>
      <c r="I137" s="123" t="s">
        <v>692</v>
      </c>
      <c r="J137" s="123" t="s">
        <v>697</v>
      </c>
      <c r="K137" s="123">
        <v>14</v>
      </c>
      <c r="L137" s="126">
        <f t="shared" si="4"/>
        <v>0.93333333333333335</v>
      </c>
      <c r="M137" s="123" t="s">
        <v>698</v>
      </c>
      <c r="N137" s="123">
        <v>15</v>
      </c>
      <c r="O137" s="123">
        <f t="shared" si="5"/>
        <v>0</v>
      </c>
      <c r="P137" s="127" t="s">
        <v>336</v>
      </c>
    </row>
    <row r="138" spans="1:16" s="123" customFormat="1" x14ac:dyDescent="0.25">
      <c r="A138" s="123">
        <v>2014</v>
      </c>
      <c r="B138" s="124">
        <v>2</v>
      </c>
      <c r="C138" s="123" t="s">
        <v>690</v>
      </c>
      <c r="D138" s="123" t="s">
        <v>347</v>
      </c>
      <c r="E138" s="123">
        <v>20112</v>
      </c>
      <c r="F138" s="123">
        <v>15</v>
      </c>
      <c r="G138" s="123">
        <v>32211020112</v>
      </c>
      <c r="H138" s="125" t="s">
        <v>618</v>
      </c>
      <c r="I138" s="123" t="s">
        <v>619</v>
      </c>
      <c r="J138" s="123" t="s">
        <v>699</v>
      </c>
      <c r="K138" s="123">
        <v>23</v>
      </c>
      <c r="L138" s="126">
        <f t="shared" si="4"/>
        <v>1.5333333333333334</v>
      </c>
      <c r="M138" s="123" t="s">
        <v>700</v>
      </c>
      <c r="N138" s="123">
        <v>14</v>
      </c>
      <c r="O138" s="123">
        <f t="shared" si="5"/>
        <v>1</v>
      </c>
      <c r="P138" s="127" t="s">
        <v>336</v>
      </c>
    </row>
    <row r="139" spans="1:16" s="123" customFormat="1" x14ac:dyDescent="0.25">
      <c r="A139" s="123">
        <v>2015</v>
      </c>
      <c r="B139" s="124">
        <v>2</v>
      </c>
      <c r="C139" s="123" t="s">
        <v>690</v>
      </c>
      <c r="D139" s="123" t="s">
        <v>347</v>
      </c>
      <c r="E139" s="123">
        <v>20112</v>
      </c>
      <c r="F139" s="123">
        <v>15</v>
      </c>
      <c r="G139" s="123">
        <v>32211020112</v>
      </c>
      <c r="H139" s="125" t="s">
        <v>618</v>
      </c>
      <c r="I139" s="123" t="s">
        <v>619</v>
      </c>
      <c r="J139" s="123" t="s">
        <v>701</v>
      </c>
      <c r="K139" s="123">
        <v>19</v>
      </c>
      <c r="L139" s="126">
        <f t="shared" si="4"/>
        <v>1.2666666666666666</v>
      </c>
      <c r="M139" s="123" t="s">
        <v>702</v>
      </c>
      <c r="N139" s="123">
        <v>15</v>
      </c>
      <c r="O139" s="123">
        <f t="shared" si="5"/>
        <v>0</v>
      </c>
      <c r="P139" s="127" t="s">
        <v>336</v>
      </c>
    </row>
    <row r="140" spans="1:16" s="123" customFormat="1" x14ac:dyDescent="0.25">
      <c r="A140" s="123">
        <v>2016</v>
      </c>
      <c r="B140" s="124">
        <v>2</v>
      </c>
      <c r="C140" s="123" t="s">
        <v>690</v>
      </c>
      <c r="D140" s="123" t="s">
        <v>347</v>
      </c>
      <c r="E140" s="123">
        <v>20112</v>
      </c>
      <c r="F140" s="123">
        <v>18</v>
      </c>
      <c r="G140" s="123">
        <v>32211020112</v>
      </c>
      <c r="H140" s="125" t="s">
        <v>618</v>
      </c>
      <c r="I140" s="123" t="s">
        <v>619</v>
      </c>
      <c r="J140" s="123" t="s">
        <v>703</v>
      </c>
      <c r="K140" s="123">
        <v>29</v>
      </c>
      <c r="L140" s="126">
        <f t="shared" si="4"/>
        <v>1.6111111111111112</v>
      </c>
      <c r="M140" s="123" t="s">
        <v>704</v>
      </c>
      <c r="N140" s="123">
        <v>15</v>
      </c>
      <c r="O140" s="123">
        <f t="shared" si="5"/>
        <v>3</v>
      </c>
      <c r="P140" s="127" t="s">
        <v>336</v>
      </c>
    </row>
    <row r="141" spans="1:16" s="123" customFormat="1" x14ac:dyDescent="0.25">
      <c r="A141" s="123">
        <v>2014</v>
      </c>
      <c r="B141" s="124">
        <v>2</v>
      </c>
      <c r="C141" s="123" t="s">
        <v>690</v>
      </c>
      <c r="D141" s="123" t="s">
        <v>347</v>
      </c>
      <c r="E141" s="123">
        <v>25006</v>
      </c>
      <c r="F141" s="123">
        <v>15</v>
      </c>
      <c r="G141" s="123">
        <v>32211025006</v>
      </c>
      <c r="H141" s="125" t="s">
        <v>705</v>
      </c>
      <c r="I141" s="123" t="s">
        <v>706</v>
      </c>
      <c r="J141" s="123" t="s">
        <v>707</v>
      </c>
      <c r="K141" s="123">
        <v>26</v>
      </c>
      <c r="L141" s="126">
        <f t="shared" si="4"/>
        <v>1.7333333333333334</v>
      </c>
      <c r="M141" s="123" t="s">
        <v>708</v>
      </c>
      <c r="N141" s="123">
        <v>14</v>
      </c>
      <c r="O141" s="123">
        <f t="shared" si="5"/>
        <v>1</v>
      </c>
      <c r="P141" s="127" t="s">
        <v>336</v>
      </c>
    </row>
    <row r="142" spans="1:16" s="123" customFormat="1" x14ac:dyDescent="0.25">
      <c r="A142" s="123">
        <v>2015</v>
      </c>
      <c r="B142" s="124">
        <v>2</v>
      </c>
      <c r="C142" s="123" t="s">
        <v>690</v>
      </c>
      <c r="D142" s="123" t="s">
        <v>347</v>
      </c>
      <c r="E142" s="123">
        <v>25006</v>
      </c>
      <c r="F142" s="123">
        <v>15</v>
      </c>
      <c r="G142" s="123">
        <v>32211025006</v>
      </c>
      <c r="H142" s="125" t="s">
        <v>705</v>
      </c>
      <c r="I142" s="123" t="s">
        <v>706</v>
      </c>
      <c r="J142" s="123" t="s">
        <v>709</v>
      </c>
      <c r="K142" s="123">
        <v>8</v>
      </c>
      <c r="L142" s="126">
        <f t="shared" si="4"/>
        <v>0.53333333333333333</v>
      </c>
      <c r="M142" s="123" t="s">
        <v>710</v>
      </c>
      <c r="N142" s="123">
        <v>7</v>
      </c>
      <c r="O142" s="123">
        <f t="shared" si="5"/>
        <v>8</v>
      </c>
      <c r="P142" s="127" t="s">
        <v>336</v>
      </c>
    </row>
    <row r="143" spans="1:16" s="123" customFormat="1" x14ac:dyDescent="0.25">
      <c r="A143" s="123">
        <v>2016</v>
      </c>
      <c r="B143" s="124">
        <v>2</v>
      </c>
      <c r="C143" s="123" t="s">
        <v>690</v>
      </c>
      <c r="D143" s="123" t="s">
        <v>347</v>
      </c>
      <c r="E143" s="123">
        <v>25006</v>
      </c>
      <c r="F143" s="123">
        <v>15</v>
      </c>
      <c r="G143" s="123">
        <v>32211025006</v>
      </c>
      <c r="H143" s="125" t="s">
        <v>705</v>
      </c>
      <c r="I143" s="123" t="s">
        <v>706</v>
      </c>
      <c r="J143" s="123" t="s">
        <v>711</v>
      </c>
      <c r="K143" s="123">
        <v>22</v>
      </c>
      <c r="L143" s="126">
        <f t="shared" si="4"/>
        <v>1.4666666666666666</v>
      </c>
      <c r="M143" s="123" t="s">
        <v>712</v>
      </c>
      <c r="N143" s="123" t="s">
        <v>367</v>
      </c>
      <c r="O143" s="123" t="str">
        <f t="shared" si="5"/>
        <v>-</v>
      </c>
      <c r="P143" s="127" t="s">
        <v>336</v>
      </c>
    </row>
    <row r="144" spans="1:16" s="123" customFormat="1" x14ac:dyDescent="0.25">
      <c r="A144" s="123">
        <v>2014</v>
      </c>
      <c r="B144" s="124">
        <v>2</v>
      </c>
      <c r="C144" s="123" t="s">
        <v>690</v>
      </c>
      <c r="D144" s="123" t="s">
        <v>347</v>
      </c>
      <c r="E144" s="123">
        <v>25515</v>
      </c>
      <c r="F144" s="123">
        <v>24</v>
      </c>
      <c r="G144" s="123">
        <v>32211025515</v>
      </c>
      <c r="H144" s="125" t="s">
        <v>713</v>
      </c>
      <c r="I144" s="123" t="s">
        <v>714</v>
      </c>
      <c r="J144" s="123" t="s">
        <v>715</v>
      </c>
      <c r="K144" s="123">
        <v>36</v>
      </c>
      <c r="L144" s="126">
        <f t="shared" si="4"/>
        <v>1.5</v>
      </c>
      <c r="M144" s="123" t="s">
        <v>716</v>
      </c>
      <c r="N144" s="123">
        <v>27</v>
      </c>
      <c r="O144" s="123">
        <f t="shared" si="5"/>
        <v>-3</v>
      </c>
      <c r="P144" s="127" t="s">
        <v>336</v>
      </c>
    </row>
    <row r="145" spans="1:16" s="123" customFormat="1" x14ac:dyDescent="0.25">
      <c r="A145" s="123">
        <v>2015</v>
      </c>
      <c r="B145" s="124">
        <v>2</v>
      </c>
      <c r="C145" s="123" t="s">
        <v>690</v>
      </c>
      <c r="D145" s="123" t="s">
        <v>347</v>
      </c>
      <c r="E145" s="123">
        <v>25515</v>
      </c>
      <c r="F145" s="123">
        <v>24</v>
      </c>
      <c r="G145" s="123">
        <v>32211025515</v>
      </c>
      <c r="H145" s="125" t="s">
        <v>713</v>
      </c>
      <c r="I145" s="123" t="s">
        <v>714</v>
      </c>
      <c r="J145" s="123" t="s">
        <v>717</v>
      </c>
      <c r="K145" s="123">
        <v>24</v>
      </c>
      <c r="L145" s="126">
        <f t="shared" si="4"/>
        <v>1</v>
      </c>
      <c r="M145" s="123" t="s">
        <v>718</v>
      </c>
      <c r="N145" s="123">
        <v>17</v>
      </c>
      <c r="O145" s="123">
        <f t="shared" si="5"/>
        <v>7</v>
      </c>
      <c r="P145" s="127" t="s">
        <v>336</v>
      </c>
    </row>
    <row r="146" spans="1:16" s="123" customFormat="1" x14ac:dyDescent="0.25">
      <c r="A146" s="123">
        <v>2016</v>
      </c>
      <c r="B146" s="124">
        <v>2</v>
      </c>
      <c r="C146" s="123" t="s">
        <v>690</v>
      </c>
      <c r="D146" s="123" t="s">
        <v>347</v>
      </c>
      <c r="E146" s="123">
        <v>25515</v>
      </c>
      <c r="F146" s="123">
        <v>24</v>
      </c>
      <c r="G146" s="123">
        <v>32211025515</v>
      </c>
      <c r="H146" s="125" t="s">
        <v>713</v>
      </c>
      <c r="I146" s="123" t="s">
        <v>714</v>
      </c>
      <c r="J146" s="123" t="s">
        <v>719</v>
      </c>
      <c r="K146" s="123">
        <v>48</v>
      </c>
      <c r="L146" s="126">
        <f t="shared" si="4"/>
        <v>2</v>
      </c>
      <c r="M146" s="123" t="s">
        <v>720</v>
      </c>
      <c r="N146" s="123">
        <v>26</v>
      </c>
      <c r="O146" s="123">
        <f t="shared" si="5"/>
        <v>-2</v>
      </c>
      <c r="P146" s="127" t="s">
        <v>336</v>
      </c>
    </row>
    <row r="147" spans="1:16" s="123" customFormat="1" x14ac:dyDescent="0.25">
      <c r="A147" s="123">
        <v>2014</v>
      </c>
      <c r="B147" s="124">
        <v>2</v>
      </c>
      <c r="C147" s="123" t="s">
        <v>690</v>
      </c>
      <c r="D147" s="123" t="s">
        <v>347</v>
      </c>
      <c r="E147" s="123">
        <v>31408</v>
      </c>
      <c r="F147" s="123">
        <v>35</v>
      </c>
      <c r="G147" s="123">
        <v>32211031408</v>
      </c>
      <c r="H147" s="125" t="s">
        <v>385</v>
      </c>
      <c r="I147" s="123" t="s">
        <v>362</v>
      </c>
      <c r="J147" s="123" t="s">
        <v>721</v>
      </c>
      <c r="K147" s="123">
        <v>41</v>
      </c>
      <c r="L147" s="126">
        <f t="shared" si="4"/>
        <v>1.1714285714285715</v>
      </c>
      <c r="M147" s="123" t="s">
        <v>722</v>
      </c>
      <c r="N147" s="123" t="s">
        <v>367</v>
      </c>
      <c r="O147" s="123" t="str">
        <f t="shared" si="5"/>
        <v>-</v>
      </c>
      <c r="P147" s="127" t="s">
        <v>336</v>
      </c>
    </row>
    <row r="148" spans="1:16" s="123" customFormat="1" x14ac:dyDescent="0.25">
      <c r="A148" s="123">
        <v>2015</v>
      </c>
      <c r="B148" s="124">
        <v>2</v>
      </c>
      <c r="C148" s="123" t="s">
        <v>690</v>
      </c>
      <c r="D148" s="123" t="s">
        <v>347</v>
      </c>
      <c r="E148" s="123">
        <v>31408</v>
      </c>
      <c r="F148" s="123">
        <v>35</v>
      </c>
      <c r="G148" s="123">
        <v>32211031408</v>
      </c>
      <c r="H148" s="125" t="s">
        <v>385</v>
      </c>
      <c r="I148" s="123" t="s">
        <v>362</v>
      </c>
      <c r="J148" s="123" t="s">
        <v>723</v>
      </c>
      <c r="K148" s="123">
        <v>37</v>
      </c>
      <c r="L148" s="126">
        <f t="shared" si="4"/>
        <v>1.0571428571428572</v>
      </c>
      <c r="M148" s="123" t="s">
        <v>724</v>
      </c>
      <c r="N148" s="123">
        <v>31</v>
      </c>
      <c r="O148" s="123">
        <f t="shared" si="5"/>
        <v>4</v>
      </c>
      <c r="P148" s="127" t="s">
        <v>336</v>
      </c>
    </row>
    <row r="149" spans="1:16" s="123" customFormat="1" x14ac:dyDescent="0.25">
      <c r="A149" s="123">
        <v>2016</v>
      </c>
      <c r="B149" s="124">
        <v>2</v>
      </c>
      <c r="C149" s="123" t="s">
        <v>690</v>
      </c>
      <c r="D149" s="123" t="s">
        <v>347</v>
      </c>
      <c r="E149" s="123">
        <v>31408</v>
      </c>
      <c r="F149" s="123">
        <v>35</v>
      </c>
      <c r="G149" s="123">
        <v>32211031408</v>
      </c>
      <c r="H149" s="125" t="s">
        <v>385</v>
      </c>
      <c r="I149" s="123" t="s">
        <v>362</v>
      </c>
      <c r="J149" s="123" t="s">
        <v>725</v>
      </c>
      <c r="K149" s="123">
        <v>33</v>
      </c>
      <c r="L149" s="126">
        <f t="shared" si="4"/>
        <v>0.94285714285714284</v>
      </c>
      <c r="M149" s="123" t="s">
        <v>726</v>
      </c>
      <c r="N149" s="123">
        <v>36</v>
      </c>
      <c r="O149" s="123">
        <f t="shared" si="5"/>
        <v>-1</v>
      </c>
      <c r="P149" s="127" t="s">
        <v>336</v>
      </c>
    </row>
    <row r="150" spans="1:16" s="123" customFormat="1" x14ac:dyDescent="0.25">
      <c r="A150" s="123">
        <v>2014</v>
      </c>
      <c r="B150" s="124">
        <v>2</v>
      </c>
      <c r="C150" s="123" t="s">
        <v>690</v>
      </c>
      <c r="D150" s="123" t="s">
        <v>347</v>
      </c>
      <c r="E150" s="123">
        <v>32408</v>
      </c>
      <c r="F150" s="123">
        <v>35</v>
      </c>
      <c r="G150" s="123">
        <v>32211032408</v>
      </c>
      <c r="H150" s="125" t="s">
        <v>556</v>
      </c>
      <c r="I150" s="123" t="s">
        <v>348</v>
      </c>
      <c r="J150" s="123" t="s">
        <v>727</v>
      </c>
      <c r="K150" s="123">
        <v>32</v>
      </c>
      <c r="L150" s="126">
        <f t="shared" si="4"/>
        <v>0.91428571428571426</v>
      </c>
      <c r="M150" s="123" t="s">
        <v>728</v>
      </c>
      <c r="N150" s="123">
        <v>29</v>
      </c>
      <c r="O150" s="123">
        <f t="shared" si="5"/>
        <v>6</v>
      </c>
      <c r="P150" s="127" t="s">
        <v>336</v>
      </c>
    </row>
    <row r="151" spans="1:16" s="123" customFormat="1" x14ac:dyDescent="0.25">
      <c r="A151" s="123">
        <v>2015</v>
      </c>
      <c r="B151" s="124">
        <v>2</v>
      </c>
      <c r="C151" s="123" t="s">
        <v>690</v>
      </c>
      <c r="D151" s="123" t="s">
        <v>347</v>
      </c>
      <c r="E151" s="123">
        <v>32408</v>
      </c>
      <c r="F151" s="123">
        <v>35</v>
      </c>
      <c r="G151" s="123">
        <v>32211032408</v>
      </c>
      <c r="H151" s="125" t="s">
        <v>556</v>
      </c>
      <c r="I151" s="123" t="s">
        <v>348</v>
      </c>
      <c r="J151" s="123" t="s">
        <v>729</v>
      </c>
      <c r="K151" s="123">
        <v>75</v>
      </c>
      <c r="L151" s="126">
        <f t="shared" si="4"/>
        <v>2.1428571428571428</v>
      </c>
      <c r="M151" s="123" t="s">
        <v>730</v>
      </c>
      <c r="N151" s="123">
        <v>31</v>
      </c>
      <c r="O151" s="123">
        <f t="shared" si="5"/>
        <v>4</v>
      </c>
      <c r="P151" s="127" t="s">
        <v>336</v>
      </c>
    </row>
    <row r="152" spans="1:16" s="123" customFormat="1" x14ac:dyDescent="0.25">
      <c r="A152" s="123">
        <v>2016</v>
      </c>
      <c r="B152" s="124">
        <v>2</v>
      </c>
      <c r="C152" s="123" t="s">
        <v>690</v>
      </c>
      <c r="D152" s="123" t="s">
        <v>347</v>
      </c>
      <c r="E152" s="123">
        <v>32408</v>
      </c>
      <c r="F152" s="123">
        <v>35</v>
      </c>
      <c r="G152" s="123">
        <v>32211032408</v>
      </c>
      <c r="H152" s="125" t="s">
        <v>556</v>
      </c>
      <c r="I152" s="123" t="s">
        <v>348</v>
      </c>
      <c r="J152" s="123" t="s">
        <v>731</v>
      </c>
      <c r="K152" s="123">
        <v>52</v>
      </c>
      <c r="L152" s="126">
        <f t="shared" si="4"/>
        <v>1.4857142857142858</v>
      </c>
      <c r="M152" s="123" t="s">
        <v>732</v>
      </c>
      <c r="N152" s="123">
        <v>33</v>
      </c>
      <c r="O152" s="123">
        <f t="shared" si="5"/>
        <v>2</v>
      </c>
      <c r="P152" s="127" t="s">
        <v>336</v>
      </c>
    </row>
    <row r="153" spans="1:16" s="123" customFormat="1" x14ac:dyDescent="0.25">
      <c r="A153" s="123">
        <v>2014</v>
      </c>
      <c r="B153" s="124">
        <v>2</v>
      </c>
      <c r="C153" s="123" t="s">
        <v>690</v>
      </c>
      <c r="D153" s="123" t="s">
        <v>347</v>
      </c>
      <c r="E153" s="123">
        <v>34501</v>
      </c>
      <c r="F153" s="123">
        <v>24</v>
      </c>
      <c r="G153" s="123">
        <v>32211034501</v>
      </c>
      <c r="H153" s="125" t="s">
        <v>733</v>
      </c>
      <c r="I153" s="123" t="s">
        <v>734</v>
      </c>
      <c r="J153" s="123" t="s">
        <v>735</v>
      </c>
      <c r="K153" s="123">
        <v>43</v>
      </c>
      <c r="L153" s="126">
        <f t="shared" si="4"/>
        <v>1.7916666666666667</v>
      </c>
      <c r="M153" s="123" t="s">
        <v>736</v>
      </c>
      <c r="N153" s="123">
        <v>24</v>
      </c>
      <c r="O153" s="123">
        <f t="shared" si="5"/>
        <v>0</v>
      </c>
      <c r="P153" s="127" t="s">
        <v>336</v>
      </c>
    </row>
    <row r="154" spans="1:16" s="123" customFormat="1" x14ac:dyDescent="0.25">
      <c r="A154" s="123">
        <v>2015</v>
      </c>
      <c r="B154" s="124">
        <v>2</v>
      </c>
      <c r="C154" s="123" t="s">
        <v>690</v>
      </c>
      <c r="D154" s="123" t="s">
        <v>347</v>
      </c>
      <c r="E154" s="123">
        <v>34501</v>
      </c>
      <c r="F154" s="123">
        <v>24</v>
      </c>
      <c r="G154" s="123">
        <v>32211034501</v>
      </c>
      <c r="H154" s="125" t="s">
        <v>733</v>
      </c>
      <c r="I154" s="123" t="s">
        <v>734</v>
      </c>
      <c r="J154" s="123" t="s">
        <v>737</v>
      </c>
      <c r="K154" s="123">
        <v>39</v>
      </c>
      <c r="L154" s="126">
        <f t="shared" si="4"/>
        <v>1.625</v>
      </c>
      <c r="M154" s="123" t="s">
        <v>738</v>
      </c>
      <c r="N154" s="123">
        <v>21</v>
      </c>
      <c r="O154" s="123">
        <f t="shared" si="5"/>
        <v>3</v>
      </c>
      <c r="P154" s="127" t="s">
        <v>336</v>
      </c>
    </row>
    <row r="155" spans="1:16" s="123" customFormat="1" x14ac:dyDescent="0.25">
      <c r="A155" s="123">
        <v>2016</v>
      </c>
      <c r="B155" s="124">
        <v>2</v>
      </c>
      <c r="C155" s="123" t="s">
        <v>690</v>
      </c>
      <c r="D155" s="123" t="s">
        <v>347</v>
      </c>
      <c r="E155" s="123">
        <v>34501</v>
      </c>
      <c r="F155" s="123">
        <v>24</v>
      </c>
      <c r="G155" s="123">
        <v>32211034501</v>
      </c>
      <c r="H155" s="125" t="s">
        <v>733</v>
      </c>
      <c r="I155" s="123" t="s">
        <v>734</v>
      </c>
      <c r="J155" s="123" t="s">
        <v>739</v>
      </c>
      <c r="K155" s="123">
        <v>42</v>
      </c>
      <c r="L155" s="126">
        <f t="shared" si="4"/>
        <v>1.75</v>
      </c>
      <c r="M155" s="123" t="s">
        <v>740</v>
      </c>
      <c r="N155" s="123">
        <v>24</v>
      </c>
      <c r="O155" s="123">
        <f t="shared" si="5"/>
        <v>0</v>
      </c>
      <c r="P155" s="127" t="s">
        <v>336</v>
      </c>
    </row>
    <row r="156" spans="1:16" s="123" customFormat="1" x14ac:dyDescent="0.25">
      <c r="A156" s="123">
        <v>2014</v>
      </c>
      <c r="B156" s="124">
        <v>2</v>
      </c>
      <c r="C156" s="123" t="s">
        <v>158</v>
      </c>
      <c r="D156" s="123" t="s">
        <v>331</v>
      </c>
      <c r="E156" s="123">
        <v>24202</v>
      </c>
      <c r="F156" s="123">
        <v>15</v>
      </c>
      <c r="G156" s="123">
        <v>23810024202</v>
      </c>
      <c r="H156" s="125" t="s">
        <v>741</v>
      </c>
      <c r="I156" s="123" t="s">
        <v>742</v>
      </c>
      <c r="J156" s="123" t="s">
        <v>743</v>
      </c>
      <c r="K156" s="123">
        <v>14</v>
      </c>
      <c r="L156" s="126">
        <f t="shared" si="4"/>
        <v>0.93333333333333335</v>
      </c>
      <c r="M156" s="123" t="s">
        <v>744</v>
      </c>
      <c r="N156" s="123">
        <v>14</v>
      </c>
      <c r="O156" s="123">
        <f t="shared" si="5"/>
        <v>1</v>
      </c>
      <c r="P156" s="127" t="s">
        <v>336</v>
      </c>
    </row>
    <row r="157" spans="1:16" s="123" customFormat="1" x14ac:dyDescent="0.25">
      <c r="A157" s="123">
        <v>2015</v>
      </c>
      <c r="B157" s="124">
        <v>2</v>
      </c>
      <c r="C157" s="123" t="s">
        <v>158</v>
      </c>
      <c r="D157" s="123" t="s">
        <v>331</v>
      </c>
      <c r="E157" s="123">
        <v>24202</v>
      </c>
      <c r="F157" s="123">
        <v>15</v>
      </c>
      <c r="G157" s="123">
        <v>23810024202</v>
      </c>
      <c r="H157" s="125" t="s">
        <v>741</v>
      </c>
      <c r="I157" s="123" t="s">
        <v>742</v>
      </c>
      <c r="J157" s="123" t="s">
        <v>745</v>
      </c>
      <c r="K157" s="123">
        <v>7</v>
      </c>
      <c r="L157" s="126">
        <f t="shared" si="4"/>
        <v>0.46666666666666667</v>
      </c>
      <c r="M157" s="123" t="s">
        <v>746</v>
      </c>
      <c r="N157" s="123">
        <v>5</v>
      </c>
      <c r="O157" s="123">
        <f t="shared" si="5"/>
        <v>10</v>
      </c>
      <c r="P157" s="127" t="s">
        <v>336</v>
      </c>
    </row>
    <row r="158" spans="1:16" s="123" customFormat="1" x14ac:dyDescent="0.25">
      <c r="A158" s="123">
        <v>2016</v>
      </c>
      <c r="B158" s="124">
        <v>2</v>
      </c>
      <c r="C158" s="123" t="s">
        <v>158</v>
      </c>
      <c r="D158" s="123" t="s">
        <v>331</v>
      </c>
      <c r="E158" s="123">
        <v>24202</v>
      </c>
      <c r="F158" s="123">
        <v>15</v>
      </c>
      <c r="G158" s="123">
        <v>23810024202</v>
      </c>
      <c r="H158" s="125" t="s">
        <v>741</v>
      </c>
      <c r="I158" s="123" t="s">
        <v>742</v>
      </c>
      <c r="J158" s="123" t="s">
        <v>747</v>
      </c>
      <c r="K158" s="123">
        <v>9</v>
      </c>
      <c r="L158" s="126">
        <f t="shared" si="4"/>
        <v>0.6</v>
      </c>
      <c r="M158" s="123" t="s">
        <v>748</v>
      </c>
      <c r="N158" s="123">
        <v>6</v>
      </c>
      <c r="O158" s="123">
        <f t="shared" si="5"/>
        <v>9</v>
      </c>
      <c r="P158" s="127" t="s">
        <v>336</v>
      </c>
    </row>
    <row r="159" spans="1:16" s="123" customFormat="1" x14ac:dyDescent="0.25">
      <c r="A159" s="123">
        <v>2014</v>
      </c>
      <c r="B159" s="124">
        <v>2</v>
      </c>
      <c r="C159" s="123" t="s">
        <v>158</v>
      </c>
      <c r="D159" s="123" t="s">
        <v>399</v>
      </c>
      <c r="E159" s="123">
        <v>23437</v>
      </c>
      <c r="F159" s="123">
        <v>45</v>
      </c>
      <c r="G159" s="123">
        <v>23210023437</v>
      </c>
      <c r="H159" s="125" t="s">
        <v>749</v>
      </c>
      <c r="I159" s="123" t="s">
        <v>750</v>
      </c>
      <c r="J159" s="123" t="s">
        <v>751</v>
      </c>
      <c r="K159" s="123">
        <v>50</v>
      </c>
      <c r="L159" s="126">
        <f t="shared" si="4"/>
        <v>1.1111111111111112</v>
      </c>
      <c r="M159" s="123" t="s">
        <v>752</v>
      </c>
      <c r="N159" s="123">
        <v>44</v>
      </c>
      <c r="O159" s="123">
        <f t="shared" si="5"/>
        <v>1</v>
      </c>
      <c r="P159" s="127" t="s">
        <v>336</v>
      </c>
    </row>
    <row r="160" spans="1:16" s="123" customFormat="1" x14ac:dyDescent="0.25">
      <c r="A160" s="123">
        <v>2015</v>
      </c>
      <c r="B160" s="124">
        <v>2</v>
      </c>
      <c r="C160" s="123" t="s">
        <v>158</v>
      </c>
      <c r="D160" s="123" t="s">
        <v>399</v>
      </c>
      <c r="E160" s="123">
        <v>23437</v>
      </c>
      <c r="F160" s="123">
        <v>45</v>
      </c>
      <c r="G160" s="123">
        <v>23210023437</v>
      </c>
      <c r="H160" s="125" t="s">
        <v>749</v>
      </c>
      <c r="I160" s="123" t="s">
        <v>750</v>
      </c>
      <c r="J160" s="123" t="s">
        <v>753</v>
      </c>
      <c r="K160" s="123">
        <v>30</v>
      </c>
      <c r="L160" s="126">
        <f t="shared" si="4"/>
        <v>0.66666666666666663</v>
      </c>
      <c r="M160" s="123" t="s">
        <v>754</v>
      </c>
      <c r="N160" s="123">
        <v>34</v>
      </c>
      <c r="O160" s="123">
        <f t="shared" si="5"/>
        <v>11</v>
      </c>
      <c r="P160" s="127" t="s">
        <v>336</v>
      </c>
    </row>
    <row r="161" spans="1:16" s="123" customFormat="1" x14ac:dyDescent="0.25">
      <c r="A161" s="123">
        <v>2016</v>
      </c>
      <c r="B161" s="124">
        <v>2</v>
      </c>
      <c r="C161" s="123" t="s">
        <v>158</v>
      </c>
      <c r="D161" s="123" t="s">
        <v>399</v>
      </c>
      <c r="E161" s="123">
        <v>23437</v>
      </c>
      <c r="F161" s="123">
        <v>45</v>
      </c>
      <c r="G161" s="123">
        <v>23210023437</v>
      </c>
      <c r="H161" s="125" t="s">
        <v>749</v>
      </c>
      <c r="I161" s="123" t="s">
        <v>750</v>
      </c>
      <c r="J161" s="123" t="s">
        <v>755</v>
      </c>
      <c r="K161" s="123">
        <v>41</v>
      </c>
      <c r="L161" s="126">
        <f t="shared" si="4"/>
        <v>0.91111111111111109</v>
      </c>
      <c r="M161" s="123" t="s">
        <v>756</v>
      </c>
      <c r="N161" s="123">
        <v>39</v>
      </c>
      <c r="O161" s="123">
        <f t="shared" si="5"/>
        <v>6</v>
      </c>
      <c r="P161" s="127" t="s">
        <v>336</v>
      </c>
    </row>
    <row r="162" spans="1:16" s="123" customFormat="1" x14ac:dyDescent="0.25">
      <c r="A162" s="123">
        <v>2014</v>
      </c>
      <c r="B162" s="124">
        <v>2</v>
      </c>
      <c r="C162" s="123" t="s">
        <v>159</v>
      </c>
      <c r="D162" s="123" t="s">
        <v>331</v>
      </c>
      <c r="E162" s="123">
        <v>22106</v>
      </c>
      <c r="F162" s="123">
        <v>24</v>
      </c>
      <c r="G162" s="123">
        <v>23810022106</v>
      </c>
      <c r="H162" s="125" t="s">
        <v>757</v>
      </c>
      <c r="I162" s="123" t="s">
        <v>758</v>
      </c>
      <c r="J162" s="123" t="s">
        <v>759</v>
      </c>
      <c r="K162" s="123">
        <v>51</v>
      </c>
      <c r="L162" s="126">
        <f t="shared" si="4"/>
        <v>2.125</v>
      </c>
      <c r="M162" s="123" t="s">
        <v>760</v>
      </c>
      <c r="N162" s="123">
        <v>24</v>
      </c>
      <c r="O162" s="123">
        <f t="shared" si="5"/>
        <v>0</v>
      </c>
      <c r="P162" s="127" t="s">
        <v>336</v>
      </c>
    </row>
    <row r="163" spans="1:16" s="123" customFormat="1" x14ac:dyDescent="0.25">
      <c r="A163" s="123">
        <v>2015</v>
      </c>
      <c r="B163" s="124">
        <v>2</v>
      </c>
      <c r="C163" s="123" t="s">
        <v>159</v>
      </c>
      <c r="D163" s="123" t="s">
        <v>331</v>
      </c>
      <c r="E163" s="123">
        <v>22106</v>
      </c>
      <c r="F163" s="123">
        <v>24</v>
      </c>
      <c r="G163" s="123">
        <v>23810022106</v>
      </c>
      <c r="H163" s="125" t="s">
        <v>757</v>
      </c>
      <c r="I163" s="123" t="s">
        <v>758</v>
      </c>
      <c r="J163" s="123" t="s">
        <v>761</v>
      </c>
      <c r="K163" s="123">
        <v>44</v>
      </c>
      <c r="L163" s="126">
        <f t="shared" si="4"/>
        <v>1.8333333333333333</v>
      </c>
      <c r="M163" s="123" t="s">
        <v>762</v>
      </c>
      <c r="N163" s="123">
        <v>24</v>
      </c>
      <c r="O163" s="123">
        <f t="shared" si="5"/>
        <v>0</v>
      </c>
      <c r="P163" s="127" t="s">
        <v>336</v>
      </c>
    </row>
    <row r="164" spans="1:16" s="123" customFormat="1" x14ac:dyDescent="0.25">
      <c r="A164" s="123">
        <v>2016</v>
      </c>
      <c r="B164" s="124">
        <v>2</v>
      </c>
      <c r="C164" s="123" t="s">
        <v>159</v>
      </c>
      <c r="D164" s="123" t="s">
        <v>331</v>
      </c>
      <c r="E164" s="123">
        <v>22106</v>
      </c>
      <c r="F164" s="123">
        <v>24</v>
      </c>
      <c r="G164" s="123">
        <v>23810022106</v>
      </c>
      <c r="H164" s="125" t="s">
        <v>757</v>
      </c>
      <c r="I164" s="123" t="s">
        <v>758</v>
      </c>
      <c r="J164" s="123" t="s">
        <v>763</v>
      </c>
      <c r="K164" s="123">
        <v>38</v>
      </c>
      <c r="L164" s="126">
        <f t="shared" si="4"/>
        <v>1.5833333333333333</v>
      </c>
      <c r="M164" s="123" t="s">
        <v>764</v>
      </c>
      <c r="N164" s="123">
        <v>24</v>
      </c>
      <c r="O164" s="123">
        <f t="shared" si="5"/>
        <v>0</v>
      </c>
      <c r="P164" s="127" t="s">
        <v>336</v>
      </c>
    </row>
    <row r="165" spans="1:16" s="123" customFormat="1" x14ac:dyDescent="0.25">
      <c r="A165" s="123">
        <v>2014</v>
      </c>
      <c r="B165" s="124">
        <v>2</v>
      </c>
      <c r="C165" s="123" t="s">
        <v>159</v>
      </c>
      <c r="D165" s="123" t="s">
        <v>331</v>
      </c>
      <c r="E165" s="123">
        <v>22704</v>
      </c>
      <c r="F165" s="123">
        <v>30</v>
      </c>
      <c r="G165" s="123">
        <v>23810022704</v>
      </c>
      <c r="H165" s="125" t="s">
        <v>765</v>
      </c>
      <c r="I165" s="123" t="s">
        <v>766</v>
      </c>
      <c r="J165" s="123" t="s">
        <v>767</v>
      </c>
      <c r="K165" s="123">
        <v>22</v>
      </c>
      <c r="L165" s="126">
        <f t="shared" si="4"/>
        <v>0.73333333333333328</v>
      </c>
      <c r="M165" s="123" t="s">
        <v>768</v>
      </c>
      <c r="N165" s="123">
        <v>26</v>
      </c>
      <c r="O165" s="123">
        <f t="shared" si="5"/>
        <v>4</v>
      </c>
      <c r="P165" s="127" t="s">
        <v>336</v>
      </c>
    </row>
    <row r="166" spans="1:16" s="123" customFormat="1" x14ac:dyDescent="0.25">
      <c r="A166" s="123">
        <v>2015</v>
      </c>
      <c r="B166" s="124">
        <v>2</v>
      </c>
      <c r="C166" s="123" t="s">
        <v>159</v>
      </c>
      <c r="D166" s="123" t="s">
        <v>331</v>
      </c>
      <c r="E166" s="123">
        <v>22704</v>
      </c>
      <c r="F166" s="123">
        <v>30</v>
      </c>
      <c r="G166" s="123">
        <v>23810022704</v>
      </c>
      <c r="H166" s="125" t="s">
        <v>765</v>
      </c>
      <c r="I166" s="123" t="s">
        <v>766</v>
      </c>
      <c r="J166" s="123" t="s">
        <v>769</v>
      </c>
      <c r="K166" s="123">
        <v>20</v>
      </c>
      <c r="L166" s="126">
        <f t="shared" si="4"/>
        <v>0.66666666666666663</v>
      </c>
      <c r="M166" s="123" t="s">
        <v>770</v>
      </c>
      <c r="N166" s="123">
        <v>25</v>
      </c>
      <c r="O166" s="123">
        <f t="shared" si="5"/>
        <v>5</v>
      </c>
      <c r="P166" s="127" t="s">
        <v>336</v>
      </c>
    </row>
    <row r="167" spans="1:16" s="123" customFormat="1" x14ac:dyDescent="0.25">
      <c r="A167" s="123">
        <v>2016</v>
      </c>
      <c r="B167" s="124">
        <v>2</v>
      </c>
      <c r="C167" s="123" t="s">
        <v>159</v>
      </c>
      <c r="D167" s="123" t="s">
        <v>331</v>
      </c>
      <c r="E167" s="123">
        <v>22704</v>
      </c>
      <c r="F167" s="123">
        <v>24</v>
      </c>
      <c r="G167" s="123">
        <v>23810022704</v>
      </c>
      <c r="H167" s="125" t="s">
        <v>765</v>
      </c>
      <c r="I167" s="123" t="s">
        <v>766</v>
      </c>
      <c r="J167" s="123" t="s">
        <v>771</v>
      </c>
      <c r="K167" s="123">
        <v>14</v>
      </c>
      <c r="L167" s="126">
        <f t="shared" si="4"/>
        <v>0.58333333333333337</v>
      </c>
      <c r="M167" s="123" t="s">
        <v>772</v>
      </c>
      <c r="N167" s="123">
        <v>22</v>
      </c>
      <c r="O167" s="123">
        <f t="shared" si="5"/>
        <v>2</v>
      </c>
      <c r="P167" s="127" t="s">
        <v>336</v>
      </c>
    </row>
    <row r="168" spans="1:16" s="123" customFormat="1" x14ac:dyDescent="0.25">
      <c r="A168" s="123">
        <v>2014</v>
      </c>
      <c r="B168" s="124">
        <v>2</v>
      </c>
      <c r="C168" s="123" t="s">
        <v>159</v>
      </c>
      <c r="D168" s="123" t="s">
        <v>331</v>
      </c>
      <c r="E168" s="123">
        <v>23006</v>
      </c>
      <c r="F168" s="123">
        <v>15</v>
      </c>
      <c r="G168" s="123">
        <v>23810023006</v>
      </c>
      <c r="H168" s="125" t="s">
        <v>773</v>
      </c>
      <c r="I168" s="123" t="s">
        <v>774</v>
      </c>
      <c r="J168" s="123" t="s">
        <v>775</v>
      </c>
      <c r="K168" s="123">
        <v>7</v>
      </c>
      <c r="L168" s="126">
        <f t="shared" si="4"/>
        <v>0.46666666666666667</v>
      </c>
      <c r="M168" s="123" t="s">
        <v>776</v>
      </c>
      <c r="N168" s="123" t="s">
        <v>367</v>
      </c>
      <c r="O168" s="123" t="str">
        <f t="shared" si="5"/>
        <v>-</v>
      </c>
      <c r="P168" s="127" t="s">
        <v>336</v>
      </c>
    </row>
    <row r="169" spans="1:16" s="123" customFormat="1" x14ac:dyDescent="0.25">
      <c r="A169" s="123">
        <v>2015</v>
      </c>
      <c r="B169" s="124">
        <v>2</v>
      </c>
      <c r="C169" s="123" t="s">
        <v>159</v>
      </c>
      <c r="D169" s="123" t="s">
        <v>331</v>
      </c>
      <c r="E169" s="123">
        <v>23006</v>
      </c>
      <c r="F169" s="123">
        <v>15</v>
      </c>
      <c r="G169" s="123">
        <v>23810023006</v>
      </c>
      <c r="H169" s="125" t="s">
        <v>773</v>
      </c>
      <c r="I169" s="123" t="s">
        <v>774</v>
      </c>
      <c r="J169" s="123" t="s">
        <v>777</v>
      </c>
      <c r="K169" s="123">
        <v>5</v>
      </c>
      <c r="L169" s="126">
        <f t="shared" si="4"/>
        <v>0.33333333333333331</v>
      </c>
      <c r="M169" s="123" t="s">
        <v>778</v>
      </c>
      <c r="N169" s="123" t="s">
        <v>367</v>
      </c>
      <c r="O169" s="123" t="str">
        <f t="shared" si="5"/>
        <v>-</v>
      </c>
      <c r="P169" s="127" t="s">
        <v>336</v>
      </c>
    </row>
    <row r="170" spans="1:16" s="123" customFormat="1" x14ac:dyDescent="0.25">
      <c r="A170" s="123">
        <v>2016</v>
      </c>
      <c r="B170" s="124">
        <v>2</v>
      </c>
      <c r="C170" s="123" t="s">
        <v>159</v>
      </c>
      <c r="D170" s="123" t="s">
        <v>331</v>
      </c>
      <c r="E170" s="123">
        <v>23006</v>
      </c>
      <c r="F170" s="123">
        <v>15</v>
      </c>
      <c r="G170" s="123">
        <v>23810023006</v>
      </c>
      <c r="H170" s="125" t="s">
        <v>773</v>
      </c>
      <c r="I170" s="123" t="s">
        <v>774</v>
      </c>
      <c r="J170" s="123" t="s">
        <v>779</v>
      </c>
      <c r="K170" s="123">
        <v>4</v>
      </c>
      <c r="L170" s="126">
        <f t="shared" si="4"/>
        <v>0.26666666666666666</v>
      </c>
      <c r="M170" s="123" t="s">
        <v>780</v>
      </c>
      <c r="N170" s="123">
        <v>8</v>
      </c>
      <c r="O170" s="123">
        <f t="shared" si="5"/>
        <v>7</v>
      </c>
      <c r="P170" s="127" t="s">
        <v>336</v>
      </c>
    </row>
    <row r="171" spans="1:16" s="123" customFormat="1" x14ac:dyDescent="0.25">
      <c r="A171" s="123">
        <v>2014</v>
      </c>
      <c r="B171" s="124">
        <v>2</v>
      </c>
      <c r="C171" s="123" t="s">
        <v>159</v>
      </c>
      <c r="D171" s="123" t="s">
        <v>331</v>
      </c>
      <c r="E171" s="123">
        <v>23203</v>
      </c>
      <c r="F171" s="123">
        <v>15</v>
      </c>
      <c r="G171" s="123">
        <v>23810023203</v>
      </c>
      <c r="H171" s="125" t="s">
        <v>781</v>
      </c>
      <c r="I171" s="123" t="s">
        <v>782</v>
      </c>
      <c r="J171" s="123" t="s">
        <v>783</v>
      </c>
      <c r="K171" s="123">
        <v>21</v>
      </c>
      <c r="L171" s="126">
        <f t="shared" si="4"/>
        <v>1.4</v>
      </c>
      <c r="M171" s="123" t="s">
        <v>784</v>
      </c>
      <c r="N171" s="123">
        <v>13</v>
      </c>
      <c r="O171" s="123">
        <f t="shared" si="5"/>
        <v>2</v>
      </c>
      <c r="P171" s="127" t="s">
        <v>336</v>
      </c>
    </row>
    <row r="172" spans="1:16" s="123" customFormat="1" x14ac:dyDescent="0.25">
      <c r="A172" s="123">
        <v>2015</v>
      </c>
      <c r="B172" s="124">
        <v>2</v>
      </c>
      <c r="C172" s="123" t="s">
        <v>159</v>
      </c>
      <c r="D172" s="123" t="s">
        <v>331</v>
      </c>
      <c r="E172" s="123">
        <v>23203</v>
      </c>
      <c r="F172" s="123">
        <v>15</v>
      </c>
      <c r="G172" s="123">
        <v>23810023203</v>
      </c>
      <c r="H172" s="125" t="s">
        <v>781</v>
      </c>
      <c r="I172" s="123" t="s">
        <v>782</v>
      </c>
      <c r="J172" s="123" t="s">
        <v>785</v>
      </c>
      <c r="K172" s="123">
        <v>27</v>
      </c>
      <c r="L172" s="126">
        <f t="shared" si="4"/>
        <v>1.8</v>
      </c>
      <c r="M172" s="123" t="s">
        <v>786</v>
      </c>
      <c r="N172" s="123">
        <v>13</v>
      </c>
      <c r="O172" s="123">
        <f t="shared" si="5"/>
        <v>2</v>
      </c>
      <c r="P172" s="127" t="s">
        <v>336</v>
      </c>
    </row>
    <row r="173" spans="1:16" s="123" customFormat="1" x14ac:dyDescent="0.25">
      <c r="A173" s="123">
        <v>2016</v>
      </c>
      <c r="B173" s="124">
        <v>2</v>
      </c>
      <c r="C173" s="123" t="s">
        <v>159</v>
      </c>
      <c r="D173" s="123" t="s">
        <v>331</v>
      </c>
      <c r="E173" s="123">
        <v>23203</v>
      </c>
      <c r="F173" s="123">
        <v>15</v>
      </c>
      <c r="G173" s="123">
        <v>23810023203</v>
      </c>
      <c r="H173" s="125" t="s">
        <v>781</v>
      </c>
      <c r="I173" s="123" t="s">
        <v>782</v>
      </c>
      <c r="J173" s="123" t="s">
        <v>787</v>
      </c>
      <c r="K173" s="123">
        <v>17</v>
      </c>
      <c r="L173" s="126">
        <f t="shared" si="4"/>
        <v>1.1333333333333333</v>
      </c>
      <c r="M173" s="123" t="s">
        <v>788</v>
      </c>
      <c r="N173" s="123">
        <v>14</v>
      </c>
      <c r="O173" s="123">
        <f t="shared" si="5"/>
        <v>1</v>
      </c>
      <c r="P173" s="127" t="s">
        <v>336</v>
      </c>
    </row>
    <row r="174" spans="1:16" s="123" customFormat="1" x14ac:dyDescent="0.25">
      <c r="A174" s="123">
        <v>2014</v>
      </c>
      <c r="B174" s="124">
        <v>2</v>
      </c>
      <c r="C174" s="123" t="s">
        <v>159</v>
      </c>
      <c r="D174" s="123" t="s">
        <v>331</v>
      </c>
      <c r="E174" s="123">
        <v>23304</v>
      </c>
      <c r="F174" s="123">
        <v>15</v>
      </c>
      <c r="G174" s="123">
        <v>23810023304</v>
      </c>
      <c r="H174" s="125" t="s">
        <v>789</v>
      </c>
      <c r="I174" s="123" t="s">
        <v>790</v>
      </c>
      <c r="J174" s="123" t="s">
        <v>791</v>
      </c>
      <c r="K174" s="123">
        <v>21</v>
      </c>
      <c r="L174" s="126">
        <f t="shared" si="4"/>
        <v>1.4</v>
      </c>
      <c r="M174" s="123" t="s">
        <v>792</v>
      </c>
      <c r="N174" s="123">
        <v>16</v>
      </c>
      <c r="O174" s="123">
        <f t="shared" si="5"/>
        <v>-1</v>
      </c>
      <c r="P174" s="127" t="s">
        <v>336</v>
      </c>
    </row>
    <row r="175" spans="1:16" s="123" customFormat="1" x14ac:dyDescent="0.25">
      <c r="A175" s="123">
        <v>2015</v>
      </c>
      <c r="B175" s="124">
        <v>2</v>
      </c>
      <c r="C175" s="123" t="s">
        <v>159</v>
      </c>
      <c r="D175" s="123" t="s">
        <v>331</v>
      </c>
      <c r="E175" s="123">
        <v>23304</v>
      </c>
      <c r="F175" s="123">
        <v>15</v>
      </c>
      <c r="G175" s="123">
        <v>23810023304</v>
      </c>
      <c r="H175" s="125" t="s">
        <v>789</v>
      </c>
      <c r="I175" s="123" t="s">
        <v>790</v>
      </c>
      <c r="J175" s="123" t="s">
        <v>793</v>
      </c>
      <c r="K175" s="123">
        <v>8</v>
      </c>
      <c r="L175" s="126">
        <f t="shared" si="4"/>
        <v>0.53333333333333333</v>
      </c>
      <c r="M175" s="123" t="s">
        <v>794</v>
      </c>
      <c r="N175" s="123">
        <v>14</v>
      </c>
      <c r="O175" s="123">
        <f t="shared" si="5"/>
        <v>1</v>
      </c>
      <c r="P175" s="127" t="s">
        <v>336</v>
      </c>
    </row>
    <row r="176" spans="1:16" s="123" customFormat="1" x14ac:dyDescent="0.25">
      <c r="A176" s="123">
        <v>2016</v>
      </c>
      <c r="B176" s="124">
        <v>2</v>
      </c>
      <c r="C176" s="123" t="s">
        <v>159</v>
      </c>
      <c r="D176" s="123" t="s">
        <v>331</v>
      </c>
      <c r="E176" s="123">
        <v>23304</v>
      </c>
      <c r="F176" s="123">
        <v>15</v>
      </c>
      <c r="G176" s="123">
        <v>23810023304</v>
      </c>
      <c r="H176" s="125" t="s">
        <v>789</v>
      </c>
      <c r="I176" s="123" t="s">
        <v>790</v>
      </c>
      <c r="J176" s="123" t="s">
        <v>795</v>
      </c>
      <c r="K176" s="123">
        <v>15</v>
      </c>
      <c r="L176" s="126">
        <f t="shared" si="4"/>
        <v>1</v>
      </c>
      <c r="M176" s="123" t="s">
        <v>796</v>
      </c>
      <c r="N176" s="123">
        <v>13</v>
      </c>
      <c r="O176" s="123">
        <f t="shared" si="5"/>
        <v>2</v>
      </c>
      <c r="P176" s="127" t="s">
        <v>336</v>
      </c>
    </row>
    <row r="177" spans="1:16" s="123" customFormat="1" x14ac:dyDescent="0.25">
      <c r="A177" s="123">
        <v>2014</v>
      </c>
      <c r="B177" s="124">
        <v>2</v>
      </c>
      <c r="C177" s="123" t="s">
        <v>159</v>
      </c>
      <c r="D177" s="123" t="s">
        <v>331</v>
      </c>
      <c r="E177" s="123">
        <v>23405</v>
      </c>
      <c r="F177" s="123">
        <v>15</v>
      </c>
      <c r="G177" s="123">
        <v>23810023405</v>
      </c>
      <c r="H177" s="125" t="s">
        <v>797</v>
      </c>
      <c r="I177" s="123" t="s">
        <v>798</v>
      </c>
      <c r="J177" s="123" t="s">
        <v>799</v>
      </c>
      <c r="K177" s="123">
        <v>6</v>
      </c>
      <c r="L177" s="126">
        <f t="shared" si="4"/>
        <v>0.4</v>
      </c>
      <c r="M177" s="123" t="s">
        <v>800</v>
      </c>
      <c r="N177" s="123">
        <v>9</v>
      </c>
      <c r="O177" s="123">
        <f t="shared" si="5"/>
        <v>6</v>
      </c>
      <c r="P177" s="127" t="s">
        <v>336</v>
      </c>
    </row>
    <row r="178" spans="1:16" s="123" customFormat="1" x14ac:dyDescent="0.25">
      <c r="A178" s="123">
        <v>2015</v>
      </c>
      <c r="B178" s="124">
        <v>2</v>
      </c>
      <c r="C178" s="123" t="s">
        <v>159</v>
      </c>
      <c r="D178" s="123" t="s">
        <v>331</v>
      </c>
      <c r="E178" s="123">
        <v>23405</v>
      </c>
      <c r="F178" s="123">
        <v>15</v>
      </c>
      <c r="G178" s="123">
        <v>23810023405</v>
      </c>
      <c r="H178" s="125" t="s">
        <v>797</v>
      </c>
      <c r="I178" s="123" t="s">
        <v>798</v>
      </c>
      <c r="J178" s="123" t="s">
        <v>801</v>
      </c>
      <c r="K178" s="123">
        <v>10</v>
      </c>
      <c r="L178" s="126">
        <f t="shared" si="4"/>
        <v>0.66666666666666663</v>
      </c>
      <c r="M178" s="123" t="s">
        <v>802</v>
      </c>
      <c r="N178" s="123">
        <v>12</v>
      </c>
      <c r="O178" s="123">
        <f t="shared" si="5"/>
        <v>3</v>
      </c>
      <c r="P178" s="127" t="s">
        <v>336</v>
      </c>
    </row>
    <row r="179" spans="1:16" s="123" customFormat="1" x14ac:dyDescent="0.25">
      <c r="A179" s="123">
        <v>2016</v>
      </c>
      <c r="B179" s="124">
        <v>2</v>
      </c>
      <c r="C179" s="123" t="s">
        <v>159</v>
      </c>
      <c r="D179" s="123" t="s">
        <v>331</v>
      </c>
      <c r="E179" s="123">
        <v>23405</v>
      </c>
      <c r="F179" s="123">
        <v>15</v>
      </c>
      <c r="G179" s="123">
        <v>23810023405</v>
      </c>
      <c r="H179" s="125" t="s">
        <v>797</v>
      </c>
      <c r="I179" s="123" t="s">
        <v>798</v>
      </c>
      <c r="J179" s="123" t="s">
        <v>803</v>
      </c>
      <c r="K179" s="123">
        <v>7</v>
      </c>
      <c r="L179" s="126">
        <f t="shared" si="4"/>
        <v>0.46666666666666667</v>
      </c>
      <c r="M179" s="123" t="s">
        <v>804</v>
      </c>
      <c r="N179" s="123">
        <v>14</v>
      </c>
      <c r="O179" s="123">
        <f t="shared" si="5"/>
        <v>1</v>
      </c>
      <c r="P179" s="127" t="s">
        <v>336</v>
      </c>
    </row>
    <row r="180" spans="1:16" s="123" customFormat="1" x14ac:dyDescent="0.25">
      <c r="A180" s="123">
        <v>2014</v>
      </c>
      <c r="B180" s="124">
        <v>2</v>
      </c>
      <c r="C180" s="123" t="s">
        <v>159</v>
      </c>
      <c r="D180" s="123" t="s">
        <v>331</v>
      </c>
      <c r="E180" s="123">
        <v>25510</v>
      </c>
      <c r="F180" s="123">
        <v>15</v>
      </c>
      <c r="G180" s="123">
        <v>23810025510</v>
      </c>
      <c r="H180" s="125" t="s">
        <v>594</v>
      </c>
      <c r="I180" s="123" t="s">
        <v>595</v>
      </c>
      <c r="J180" s="123" t="s">
        <v>805</v>
      </c>
      <c r="K180" s="123">
        <v>10</v>
      </c>
      <c r="L180" s="126">
        <f t="shared" si="4"/>
        <v>0.66666666666666663</v>
      </c>
      <c r="M180" s="123" t="s">
        <v>806</v>
      </c>
      <c r="N180" s="123" t="s">
        <v>367</v>
      </c>
      <c r="O180" s="123" t="str">
        <f t="shared" si="5"/>
        <v>-</v>
      </c>
      <c r="P180" s="127" t="s">
        <v>336</v>
      </c>
    </row>
    <row r="181" spans="1:16" s="123" customFormat="1" x14ac:dyDescent="0.25">
      <c r="A181" s="123">
        <v>2015</v>
      </c>
      <c r="B181" s="124">
        <v>2</v>
      </c>
      <c r="C181" s="123" t="s">
        <v>159</v>
      </c>
      <c r="D181" s="123" t="s">
        <v>331</v>
      </c>
      <c r="E181" s="123">
        <v>25510</v>
      </c>
      <c r="F181" s="123">
        <v>15</v>
      </c>
      <c r="G181" s="123">
        <v>23810025510</v>
      </c>
      <c r="H181" s="125" t="s">
        <v>594</v>
      </c>
      <c r="I181" s="123" t="s">
        <v>595</v>
      </c>
      <c r="J181" s="123" t="s">
        <v>807</v>
      </c>
      <c r="K181" s="123">
        <v>10</v>
      </c>
      <c r="L181" s="126">
        <f t="shared" si="4"/>
        <v>0.66666666666666663</v>
      </c>
      <c r="M181" s="123" t="s">
        <v>808</v>
      </c>
      <c r="N181" s="123" t="s">
        <v>367</v>
      </c>
      <c r="O181" s="123" t="str">
        <f t="shared" si="5"/>
        <v>-</v>
      </c>
      <c r="P181" s="127" t="s">
        <v>336</v>
      </c>
    </row>
    <row r="182" spans="1:16" s="123" customFormat="1" x14ac:dyDescent="0.25">
      <c r="A182" s="123">
        <v>2016</v>
      </c>
      <c r="B182" s="124">
        <v>2</v>
      </c>
      <c r="C182" s="123" t="s">
        <v>159</v>
      </c>
      <c r="D182" s="123" t="s">
        <v>331</v>
      </c>
      <c r="E182" s="123">
        <v>25510</v>
      </c>
      <c r="F182" s="123">
        <v>15</v>
      </c>
      <c r="G182" s="123">
        <v>23810025510</v>
      </c>
      <c r="H182" s="125" t="s">
        <v>594</v>
      </c>
      <c r="I182" s="123" t="s">
        <v>595</v>
      </c>
      <c r="J182" s="123" t="s">
        <v>809</v>
      </c>
      <c r="K182" s="123">
        <v>12</v>
      </c>
      <c r="L182" s="126">
        <f t="shared" si="4"/>
        <v>0.8</v>
      </c>
      <c r="M182" s="123" t="s">
        <v>810</v>
      </c>
      <c r="N182" s="123">
        <v>14</v>
      </c>
      <c r="O182" s="123">
        <f t="shared" si="5"/>
        <v>1</v>
      </c>
      <c r="P182" s="127" t="s">
        <v>336</v>
      </c>
    </row>
    <row r="183" spans="1:16" s="123" customFormat="1" x14ac:dyDescent="0.25">
      <c r="A183" s="123">
        <v>2014</v>
      </c>
      <c r="B183" s="124">
        <v>2</v>
      </c>
      <c r="C183" s="123" t="s">
        <v>159</v>
      </c>
      <c r="D183" s="123" t="s">
        <v>331</v>
      </c>
      <c r="E183" s="123">
        <v>33403</v>
      </c>
      <c r="F183" s="123">
        <v>24</v>
      </c>
      <c r="G183" s="123">
        <v>23810033403</v>
      </c>
      <c r="H183" s="125" t="s">
        <v>811</v>
      </c>
      <c r="I183" s="123" t="s">
        <v>812</v>
      </c>
      <c r="J183" s="123" t="s">
        <v>813</v>
      </c>
      <c r="K183" s="123">
        <v>25</v>
      </c>
      <c r="L183" s="126">
        <f t="shared" si="4"/>
        <v>1.0416666666666667</v>
      </c>
      <c r="M183" s="123" t="s">
        <v>814</v>
      </c>
      <c r="N183" s="123">
        <v>22</v>
      </c>
      <c r="O183" s="123">
        <f t="shared" si="5"/>
        <v>2</v>
      </c>
      <c r="P183" s="127" t="s">
        <v>336</v>
      </c>
    </row>
    <row r="184" spans="1:16" s="123" customFormat="1" x14ac:dyDescent="0.25">
      <c r="A184" s="123">
        <v>2015</v>
      </c>
      <c r="B184" s="124">
        <v>2</v>
      </c>
      <c r="C184" s="123" t="s">
        <v>159</v>
      </c>
      <c r="D184" s="123" t="s">
        <v>331</v>
      </c>
      <c r="E184" s="123">
        <v>33403</v>
      </c>
      <c r="F184" s="123">
        <v>24</v>
      </c>
      <c r="G184" s="123">
        <v>23810033403</v>
      </c>
      <c r="H184" s="125" t="s">
        <v>811</v>
      </c>
      <c r="I184" s="123" t="s">
        <v>812</v>
      </c>
      <c r="J184" s="123" t="s">
        <v>815</v>
      </c>
      <c r="K184" s="123">
        <v>21</v>
      </c>
      <c r="L184" s="126">
        <f t="shared" si="4"/>
        <v>0.875</v>
      </c>
      <c r="M184" s="123" t="s">
        <v>816</v>
      </c>
      <c r="N184" s="123">
        <v>23</v>
      </c>
      <c r="O184" s="123">
        <f t="shared" si="5"/>
        <v>1</v>
      </c>
      <c r="P184" s="127" t="s">
        <v>336</v>
      </c>
    </row>
    <row r="185" spans="1:16" s="123" customFormat="1" x14ac:dyDescent="0.25">
      <c r="A185" s="123">
        <v>2016</v>
      </c>
      <c r="B185" s="124">
        <v>2</v>
      </c>
      <c r="C185" s="123" t="s">
        <v>159</v>
      </c>
      <c r="D185" s="123" t="s">
        <v>331</v>
      </c>
      <c r="E185" s="123">
        <v>33403</v>
      </c>
      <c r="F185" s="123">
        <v>24</v>
      </c>
      <c r="G185" s="123">
        <v>23810033403</v>
      </c>
      <c r="H185" s="125" t="s">
        <v>811</v>
      </c>
      <c r="I185" s="123" t="s">
        <v>812</v>
      </c>
      <c r="J185" s="123" t="s">
        <v>817</v>
      </c>
      <c r="K185" s="123">
        <v>31</v>
      </c>
      <c r="L185" s="126">
        <f t="shared" si="4"/>
        <v>1.2916666666666667</v>
      </c>
      <c r="M185" s="123" t="s">
        <v>818</v>
      </c>
      <c r="N185" s="123">
        <v>24</v>
      </c>
      <c r="O185" s="123">
        <f t="shared" si="5"/>
        <v>0</v>
      </c>
      <c r="P185" s="127" t="s">
        <v>336</v>
      </c>
    </row>
    <row r="186" spans="1:16" s="123" customFormat="1" x14ac:dyDescent="0.25">
      <c r="A186" s="123">
        <v>2014</v>
      </c>
      <c r="B186" s="124">
        <v>2</v>
      </c>
      <c r="C186" s="123" t="s">
        <v>159</v>
      </c>
      <c r="D186" s="123" t="s">
        <v>399</v>
      </c>
      <c r="E186" s="123">
        <v>22136</v>
      </c>
      <c r="F186" s="123">
        <v>15</v>
      </c>
      <c r="G186" s="123">
        <v>23210022136</v>
      </c>
      <c r="H186" s="125" t="s">
        <v>819</v>
      </c>
      <c r="I186" s="123" t="s">
        <v>820</v>
      </c>
      <c r="J186" s="123" t="s">
        <v>821</v>
      </c>
      <c r="K186" s="123">
        <v>89</v>
      </c>
      <c r="L186" s="126">
        <f t="shared" si="4"/>
        <v>5.9333333333333336</v>
      </c>
      <c r="M186" s="123" t="s">
        <v>822</v>
      </c>
      <c r="N186" s="123">
        <v>16</v>
      </c>
      <c r="O186" s="123">
        <f t="shared" si="5"/>
        <v>-1</v>
      </c>
      <c r="P186" s="127" t="s">
        <v>336</v>
      </c>
    </row>
    <row r="187" spans="1:16" s="123" customFormat="1" x14ac:dyDescent="0.25">
      <c r="A187" s="123">
        <v>2015</v>
      </c>
      <c r="B187" s="124">
        <v>2</v>
      </c>
      <c r="C187" s="123" t="s">
        <v>159</v>
      </c>
      <c r="D187" s="123" t="s">
        <v>399</v>
      </c>
      <c r="E187" s="123">
        <v>22136</v>
      </c>
      <c r="F187" s="123">
        <v>12</v>
      </c>
      <c r="G187" s="123">
        <v>23210022136</v>
      </c>
      <c r="H187" s="125" t="s">
        <v>819</v>
      </c>
      <c r="I187" s="123" t="s">
        <v>820</v>
      </c>
      <c r="J187" s="123" t="s">
        <v>823</v>
      </c>
      <c r="K187" s="123">
        <v>75</v>
      </c>
      <c r="L187" s="126">
        <f t="shared" si="4"/>
        <v>6.25</v>
      </c>
      <c r="M187" s="123" t="s">
        <v>824</v>
      </c>
      <c r="N187" s="123">
        <v>15</v>
      </c>
      <c r="O187" s="123">
        <f t="shared" si="5"/>
        <v>-3</v>
      </c>
      <c r="P187" s="127" t="s">
        <v>336</v>
      </c>
    </row>
    <row r="188" spans="1:16" s="123" customFormat="1" x14ac:dyDescent="0.25">
      <c r="A188" s="123">
        <v>2016</v>
      </c>
      <c r="B188" s="124">
        <v>2</v>
      </c>
      <c r="C188" s="123" t="s">
        <v>159</v>
      </c>
      <c r="D188" s="123" t="s">
        <v>399</v>
      </c>
      <c r="E188" s="123">
        <v>22136</v>
      </c>
      <c r="F188" s="123">
        <v>14</v>
      </c>
      <c r="G188" s="123">
        <v>23210022136</v>
      </c>
      <c r="H188" s="125" t="s">
        <v>819</v>
      </c>
      <c r="I188" s="123" t="s">
        <v>820</v>
      </c>
      <c r="J188" s="123" t="s">
        <v>825</v>
      </c>
      <c r="K188" s="123">
        <v>78</v>
      </c>
      <c r="L188" s="126">
        <f t="shared" si="4"/>
        <v>5.5714285714285712</v>
      </c>
      <c r="M188" s="123" t="s">
        <v>826</v>
      </c>
      <c r="N188" s="123">
        <v>14</v>
      </c>
      <c r="O188" s="123">
        <f t="shared" si="5"/>
        <v>0</v>
      </c>
      <c r="P188" s="127" t="s">
        <v>336</v>
      </c>
    </row>
    <row r="189" spans="1:16" s="123" customFormat="1" x14ac:dyDescent="0.25">
      <c r="A189" s="123">
        <v>2014</v>
      </c>
      <c r="B189" s="124">
        <v>2</v>
      </c>
      <c r="C189" s="123" t="s">
        <v>159</v>
      </c>
      <c r="D189" s="123" t="s">
        <v>399</v>
      </c>
      <c r="E189" s="123">
        <v>23217</v>
      </c>
      <c r="F189" s="123">
        <v>15</v>
      </c>
      <c r="G189" s="123">
        <v>23210023217</v>
      </c>
      <c r="H189" s="125" t="s">
        <v>827</v>
      </c>
      <c r="I189" s="123" t="s">
        <v>828</v>
      </c>
      <c r="J189" s="123" t="s">
        <v>829</v>
      </c>
      <c r="K189" s="123">
        <v>38</v>
      </c>
      <c r="L189" s="126">
        <f t="shared" si="4"/>
        <v>2.5333333333333332</v>
      </c>
      <c r="M189" s="123" t="s">
        <v>830</v>
      </c>
      <c r="N189" s="123">
        <v>15</v>
      </c>
      <c r="O189" s="123">
        <f t="shared" si="5"/>
        <v>0</v>
      </c>
      <c r="P189" s="127" t="s">
        <v>336</v>
      </c>
    </row>
    <row r="190" spans="1:16" s="123" customFormat="1" x14ac:dyDescent="0.25">
      <c r="A190" s="123">
        <v>2015</v>
      </c>
      <c r="B190" s="124">
        <v>2</v>
      </c>
      <c r="C190" s="123" t="s">
        <v>159</v>
      </c>
      <c r="D190" s="123" t="s">
        <v>399</v>
      </c>
      <c r="E190" s="123">
        <v>23217</v>
      </c>
      <c r="F190" s="123">
        <v>15</v>
      </c>
      <c r="G190" s="123">
        <v>23210023217</v>
      </c>
      <c r="H190" s="125" t="s">
        <v>827</v>
      </c>
      <c r="I190" s="123" t="s">
        <v>828</v>
      </c>
      <c r="J190" s="123" t="s">
        <v>831</v>
      </c>
      <c r="K190" s="123">
        <v>31</v>
      </c>
      <c r="L190" s="126">
        <f t="shared" si="4"/>
        <v>2.0666666666666669</v>
      </c>
      <c r="M190" s="123" t="s">
        <v>832</v>
      </c>
      <c r="N190" s="123">
        <v>14</v>
      </c>
      <c r="O190" s="123">
        <f t="shared" si="5"/>
        <v>1</v>
      </c>
      <c r="P190" s="127" t="s">
        <v>336</v>
      </c>
    </row>
    <row r="191" spans="1:16" s="123" customFormat="1" x14ac:dyDescent="0.25">
      <c r="A191" s="123">
        <v>2016</v>
      </c>
      <c r="B191" s="124">
        <v>2</v>
      </c>
      <c r="C191" s="123" t="s">
        <v>159</v>
      </c>
      <c r="D191" s="123" t="s">
        <v>399</v>
      </c>
      <c r="E191" s="123">
        <v>23217</v>
      </c>
      <c r="F191" s="123">
        <v>15</v>
      </c>
      <c r="G191" s="123">
        <v>23210023217</v>
      </c>
      <c r="H191" s="125" t="s">
        <v>827</v>
      </c>
      <c r="I191" s="123" t="s">
        <v>828</v>
      </c>
      <c r="J191" s="123" t="s">
        <v>833</v>
      </c>
      <c r="K191" s="123">
        <v>40</v>
      </c>
      <c r="L191" s="126">
        <f t="shared" si="4"/>
        <v>2.6666666666666665</v>
      </c>
      <c r="M191" s="123" t="s">
        <v>834</v>
      </c>
      <c r="N191" s="123">
        <v>13</v>
      </c>
      <c r="O191" s="123">
        <f t="shared" si="5"/>
        <v>2</v>
      </c>
      <c r="P191" s="127" t="s">
        <v>336</v>
      </c>
    </row>
    <row r="192" spans="1:16" s="123" customFormat="1" x14ac:dyDescent="0.25">
      <c r="A192" s="123">
        <v>2014</v>
      </c>
      <c r="B192" s="124">
        <v>2</v>
      </c>
      <c r="C192" s="123" t="s">
        <v>159</v>
      </c>
      <c r="D192" s="123" t="s">
        <v>399</v>
      </c>
      <c r="E192" s="123">
        <v>23302</v>
      </c>
      <c r="F192" s="123">
        <v>15</v>
      </c>
      <c r="G192" s="123">
        <v>23210023302</v>
      </c>
      <c r="H192" s="125" t="s">
        <v>835</v>
      </c>
      <c r="I192" s="123" t="s">
        <v>836</v>
      </c>
      <c r="J192" s="123" t="s">
        <v>837</v>
      </c>
      <c r="K192" s="123">
        <v>8</v>
      </c>
      <c r="L192" s="126">
        <f t="shared" si="4"/>
        <v>0.53333333333333333</v>
      </c>
      <c r="M192" s="123" t="s">
        <v>838</v>
      </c>
      <c r="N192" s="123">
        <v>16</v>
      </c>
      <c r="O192" s="123">
        <f t="shared" si="5"/>
        <v>-1</v>
      </c>
      <c r="P192" s="127" t="s">
        <v>336</v>
      </c>
    </row>
    <row r="193" spans="1:16" s="123" customFormat="1" x14ac:dyDescent="0.25">
      <c r="A193" s="123">
        <v>2015</v>
      </c>
      <c r="B193" s="124">
        <v>2</v>
      </c>
      <c r="C193" s="123" t="s">
        <v>159</v>
      </c>
      <c r="D193" s="123" t="s">
        <v>399</v>
      </c>
      <c r="E193" s="123">
        <v>23302</v>
      </c>
      <c r="F193" s="123">
        <v>15</v>
      </c>
      <c r="G193" s="123">
        <v>23210023302</v>
      </c>
      <c r="H193" s="125" t="s">
        <v>835</v>
      </c>
      <c r="I193" s="123" t="s">
        <v>836</v>
      </c>
      <c r="J193" s="123" t="s">
        <v>839</v>
      </c>
      <c r="K193" s="123">
        <v>9</v>
      </c>
      <c r="L193" s="126">
        <f t="shared" si="4"/>
        <v>0.6</v>
      </c>
      <c r="M193" s="123" t="s">
        <v>840</v>
      </c>
      <c r="N193" s="123">
        <v>16</v>
      </c>
      <c r="O193" s="123">
        <f t="shared" si="5"/>
        <v>-1</v>
      </c>
      <c r="P193" s="127" t="s">
        <v>336</v>
      </c>
    </row>
    <row r="194" spans="1:16" s="123" customFormat="1" x14ac:dyDescent="0.25">
      <c r="A194" s="123">
        <v>2016</v>
      </c>
      <c r="B194" s="124">
        <v>2</v>
      </c>
      <c r="C194" s="123" t="s">
        <v>159</v>
      </c>
      <c r="D194" s="123" t="s">
        <v>399</v>
      </c>
      <c r="E194" s="123">
        <v>23302</v>
      </c>
      <c r="F194" s="123">
        <v>15</v>
      </c>
      <c r="G194" s="123">
        <v>23210023302</v>
      </c>
      <c r="H194" s="125" t="s">
        <v>835</v>
      </c>
      <c r="I194" s="123" t="s">
        <v>836</v>
      </c>
      <c r="J194" s="123" t="s">
        <v>841</v>
      </c>
      <c r="K194" s="123">
        <v>10</v>
      </c>
      <c r="L194" s="126">
        <f t="shared" si="4"/>
        <v>0.66666666666666663</v>
      </c>
      <c r="M194" s="123" t="s">
        <v>842</v>
      </c>
      <c r="N194" s="123">
        <v>15</v>
      </c>
      <c r="O194" s="123">
        <f t="shared" si="5"/>
        <v>0</v>
      </c>
      <c r="P194" s="127" t="s">
        <v>336</v>
      </c>
    </row>
    <row r="195" spans="1:16" s="123" customFormat="1" x14ac:dyDescent="0.25">
      <c r="A195" s="123">
        <v>2014</v>
      </c>
      <c r="B195" s="124">
        <v>2</v>
      </c>
      <c r="C195" s="123" t="s">
        <v>159</v>
      </c>
      <c r="D195" s="123" t="s">
        <v>399</v>
      </c>
      <c r="E195" s="123">
        <v>23317</v>
      </c>
      <c r="F195" s="123">
        <v>15</v>
      </c>
      <c r="G195" s="123">
        <v>23210023317</v>
      </c>
      <c r="H195" s="125" t="s">
        <v>843</v>
      </c>
      <c r="I195" s="123" t="s">
        <v>844</v>
      </c>
      <c r="J195" s="123" t="s">
        <v>845</v>
      </c>
      <c r="K195" s="123">
        <v>21</v>
      </c>
      <c r="L195" s="126">
        <f t="shared" ref="L195:L258" si="6">IFERROR(K195/F195,"")</f>
        <v>1.4</v>
      </c>
      <c r="M195" s="123" t="s">
        <v>846</v>
      </c>
      <c r="N195" s="123">
        <v>14</v>
      </c>
      <c r="O195" s="123">
        <f t="shared" ref="O195:O258" si="7">IFERROR(F195-N195,"-")</f>
        <v>1</v>
      </c>
      <c r="P195" s="127" t="s">
        <v>336</v>
      </c>
    </row>
    <row r="196" spans="1:16" s="123" customFormat="1" x14ac:dyDescent="0.25">
      <c r="A196" s="123">
        <v>2015</v>
      </c>
      <c r="B196" s="124">
        <v>2</v>
      </c>
      <c r="C196" s="123" t="s">
        <v>159</v>
      </c>
      <c r="D196" s="123" t="s">
        <v>399</v>
      </c>
      <c r="E196" s="123">
        <v>23317</v>
      </c>
      <c r="F196" s="123">
        <v>15</v>
      </c>
      <c r="G196" s="123">
        <v>23210023317</v>
      </c>
      <c r="H196" s="125" t="s">
        <v>843</v>
      </c>
      <c r="I196" s="123" t="s">
        <v>844</v>
      </c>
      <c r="J196" s="123" t="s">
        <v>847</v>
      </c>
      <c r="K196" s="123">
        <v>18</v>
      </c>
      <c r="L196" s="126">
        <f t="shared" si="6"/>
        <v>1.2</v>
      </c>
      <c r="M196" s="123" t="s">
        <v>848</v>
      </c>
      <c r="N196" s="123">
        <v>11</v>
      </c>
      <c r="O196" s="123">
        <f t="shared" si="7"/>
        <v>4</v>
      </c>
      <c r="P196" s="127" t="s">
        <v>336</v>
      </c>
    </row>
    <row r="197" spans="1:16" s="123" customFormat="1" x14ac:dyDescent="0.25">
      <c r="A197" s="123">
        <v>2016</v>
      </c>
      <c r="B197" s="124">
        <v>2</v>
      </c>
      <c r="C197" s="123" t="s">
        <v>159</v>
      </c>
      <c r="D197" s="123" t="s">
        <v>399</v>
      </c>
      <c r="E197" s="123">
        <v>23317</v>
      </c>
      <c r="F197" s="123">
        <v>15</v>
      </c>
      <c r="G197" s="123">
        <v>23210023317</v>
      </c>
      <c r="H197" s="125" t="s">
        <v>843</v>
      </c>
      <c r="I197" s="123" t="s">
        <v>844</v>
      </c>
      <c r="J197" s="123" t="s">
        <v>849</v>
      </c>
      <c r="K197" s="123">
        <v>19</v>
      </c>
      <c r="L197" s="126">
        <f t="shared" si="6"/>
        <v>1.2666666666666666</v>
      </c>
      <c r="M197" s="123" t="s">
        <v>850</v>
      </c>
      <c r="N197" s="123">
        <v>15</v>
      </c>
      <c r="O197" s="123">
        <f t="shared" si="7"/>
        <v>0</v>
      </c>
      <c r="P197" s="127" t="s">
        <v>336</v>
      </c>
    </row>
    <row r="198" spans="1:16" s="123" customFormat="1" x14ac:dyDescent="0.25">
      <c r="A198" s="123">
        <v>2014</v>
      </c>
      <c r="B198" s="124">
        <v>2</v>
      </c>
      <c r="C198" s="123" t="s">
        <v>159</v>
      </c>
      <c r="D198" s="123" t="s">
        <v>399</v>
      </c>
      <c r="E198" s="123">
        <v>23319</v>
      </c>
      <c r="F198" s="123">
        <v>15</v>
      </c>
      <c r="G198" s="123">
        <v>23210023319</v>
      </c>
      <c r="H198" s="125" t="s">
        <v>851</v>
      </c>
      <c r="I198" s="123" t="s">
        <v>852</v>
      </c>
      <c r="J198" s="123" t="s">
        <v>853</v>
      </c>
      <c r="K198" s="123">
        <v>26</v>
      </c>
      <c r="L198" s="126">
        <f t="shared" si="6"/>
        <v>1.7333333333333334</v>
      </c>
      <c r="M198" s="123" t="s">
        <v>854</v>
      </c>
      <c r="N198" s="123">
        <v>17</v>
      </c>
      <c r="O198" s="123">
        <f t="shared" si="7"/>
        <v>-2</v>
      </c>
      <c r="P198" s="127" t="s">
        <v>336</v>
      </c>
    </row>
    <row r="199" spans="1:16" s="123" customFormat="1" x14ac:dyDescent="0.25">
      <c r="A199" s="123">
        <v>2015</v>
      </c>
      <c r="B199" s="124">
        <v>2</v>
      </c>
      <c r="C199" s="123" t="s">
        <v>159</v>
      </c>
      <c r="D199" s="123" t="s">
        <v>399</v>
      </c>
      <c r="E199" s="123">
        <v>23319</v>
      </c>
      <c r="F199" s="123">
        <v>15</v>
      </c>
      <c r="G199" s="123">
        <v>23210023319</v>
      </c>
      <c r="H199" s="125" t="s">
        <v>851</v>
      </c>
      <c r="I199" s="123" t="s">
        <v>852</v>
      </c>
      <c r="J199" s="123" t="s">
        <v>855</v>
      </c>
      <c r="K199" s="123">
        <v>31</v>
      </c>
      <c r="L199" s="126">
        <f t="shared" si="6"/>
        <v>2.0666666666666669</v>
      </c>
      <c r="M199" s="123" t="s">
        <v>856</v>
      </c>
      <c r="N199" s="123">
        <v>16</v>
      </c>
      <c r="O199" s="123">
        <f t="shared" si="7"/>
        <v>-1</v>
      </c>
      <c r="P199" s="127" t="s">
        <v>336</v>
      </c>
    </row>
    <row r="200" spans="1:16" s="123" customFormat="1" x14ac:dyDescent="0.25">
      <c r="A200" s="123">
        <v>2016</v>
      </c>
      <c r="B200" s="124">
        <v>2</v>
      </c>
      <c r="C200" s="123" t="s">
        <v>159</v>
      </c>
      <c r="D200" s="123" t="s">
        <v>399</v>
      </c>
      <c r="E200" s="123">
        <v>23319</v>
      </c>
      <c r="F200" s="123">
        <v>15</v>
      </c>
      <c r="G200" s="123">
        <v>23210023319</v>
      </c>
      <c r="H200" s="125" t="s">
        <v>851</v>
      </c>
      <c r="I200" s="123" t="s">
        <v>852</v>
      </c>
      <c r="J200" s="123" t="s">
        <v>857</v>
      </c>
      <c r="K200" s="123">
        <v>18</v>
      </c>
      <c r="L200" s="126">
        <f t="shared" si="6"/>
        <v>1.2</v>
      </c>
      <c r="M200" s="123" t="s">
        <v>858</v>
      </c>
      <c r="N200" s="123">
        <v>14</v>
      </c>
      <c r="O200" s="123">
        <f t="shared" si="7"/>
        <v>1</v>
      </c>
      <c r="P200" s="127" t="s">
        <v>336</v>
      </c>
    </row>
    <row r="201" spans="1:16" s="123" customFormat="1" x14ac:dyDescent="0.25">
      <c r="A201" s="123">
        <v>2014</v>
      </c>
      <c r="B201" s="124">
        <v>2</v>
      </c>
      <c r="C201" s="123" t="s">
        <v>159</v>
      </c>
      <c r="D201" s="123" t="s">
        <v>399</v>
      </c>
      <c r="E201" s="123">
        <v>23442</v>
      </c>
      <c r="F201" s="123">
        <v>15</v>
      </c>
      <c r="G201" s="123">
        <v>23210023442</v>
      </c>
      <c r="H201" s="125" t="s">
        <v>859</v>
      </c>
      <c r="I201" s="123" t="s">
        <v>860</v>
      </c>
      <c r="J201" s="123" t="s">
        <v>861</v>
      </c>
      <c r="K201" s="123">
        <v>12</v>
      </c>
      <c r="L201" s="126">
        <f t="shared" si="6"/>
        <v>0.8</v>
      </c>
      <c r="M201" s="123" t="s">
        <v>862</v>
      </c>
      <c r="N201" s="123" t="s">
        <v>367</v>
      </c>
      <c r="O201" s="123" t="str">
        <f t="shared" si="7"/>
        <v>-</v>
      </c>
      <c r="P201" s="127" t="s">
        <v>336</v>
      </c>
    </row>
    <row r="202" spans="1:16" s="123" customFormat="1" x14ac:dyDescent="0.25">
      <c r="A202" s="123">
        <v>2015</v>
      </c>
      <c r="B202" s="124">
        <v>2</v>
      </c>
      <c r="C202" s="123" t="s">
        <v>159</v>
      </c>
      <c r="D202" s="123" t="s">
        <v>399</v>
      </c>
      <c r="E202" s="123">
        <v>23442</v>
      </c>
      <c r="F202" s="123">
        <v>15</v>
      </c>
      <c r="G202" s="123">
        <v>23210023442</v>
      </c>
      <c r="H202" s="125" t="s">
        <v>859</v>
      </c>
      <c r="I202" s="123" t="s">
        <v>860</v>
      </c>
      <c r="J202" s="123" t="s">
        <v>863</v>
      </c>
      <c r="K202" s="123">
        <v>14</v>
      </c>
      <c r="L202" s="126">
        <f t="shared" si="6"/>
        <v>0.93333333333333335</v>
      </c>
      <c r="M202" s="123" t="s">
        <v>864</v>
      </c>
      <c r="N202" s="123">
        <v>15</v>
      </c>
      <c r="O202" s="123">
        <f t="shared" si="7"/>
        <v>0</v>
      </c>
      <c r="P202" s="127" t="s">
        <v>336</v>
      </c>
    </row>
    <row r="203" spans="1:16" s="123" customFormat="1" x14ac:dyDescent="0.25">
      <c r="A203" s="123">
        <v>2016</v>
      </c>
      <c r="B203" s="124">
        <v>2</v>
      </c>
      <c r="C203" s="123" t="s">
        <v>159</v>
      </c>
      <c r="D203" s="123" t="s">
        <v>399</v>
      </c>
      <c r="E203" s="123">
        <v>23442</v>
      </c>
      <c r="F203" s="123">
        <v>15</v>
      </c>
      <c r="G203" s="123">
        <v>23210023442</v>
      </c>
      <c r="H203" s="125" t="s">
        <v>859</v>
      </c>
      <c r="I203" s="123" t="s">
        <v>860</v>
      </c>
      <c r="J203" s="123" t="s">
        <v>865</v>
      </c>
      <c r="K203" s="123">
        <v>19</v>
      </c>
      <c r="L203" s="126">
        <f t="shared" si="6"/>
        <v>1.2666666666666666</v>
      </c>
      <c r="M203" s="123" t="s">
        <v>866</v>
      </c>
      <c r="N203" s="123">
        <v>17</v>
      </c>
      <c r="O203" s="123">
        <f t="shared" si="7"/>
        <v>-2</v>
      </c>
      <c r="P203" s="127" t="s">
        <v>336</v>
      </c>
    </row>
    <row r="204" spans="1:16" s="123" customFormat="1" x14ac:dyDescent="0.25">
      <c r="A204" s="123">
        <v>2014</v>
      </c>
      <c r="B204" s="124">
        <v>2</v>
      </c>
      <c r="C204" s="123" t="s">
        <v>159</v>
      </c>
      <c r="D204" s="123" t="s">
        <v>399</v>
      </c>
      <c r="E204" s="123">
        <v>33410</v>
      </c>
      <c r="F204" s="123">
        <v>15</v>
      </c>
      <c r="G204" s="123">
        <v>23210033410</v>
      </c>
      <c r="H204" s="125" t="s">
        <v>867</v>
      </c>
      <c r="I204" s="123" t="s">
        <v>868</v>
      </c>
      <c r="J204" s="123" t="s">
        <v>869</v>
      </c>
      <c r="K204" s="123">
        <v>30</v>
      </c>
      <c r="L204" s="126">
        <f t="shared" si="6"/>
        <v>2</v>
      </c>
      <c r="M204" s="123" t="s">
        <v>870</v>
      </c>
      <c r="N204" s="123">
        <v>14</v>
      </c>
      <c r="O204" s="123">
        <f t="shared" si="7"/>
        <v>1</v>
      </c>
      <c r="P204" s="127" t="s">
        <v>336</v>
      </c>
    </row>
    <row r="205" spans="1:16" s="123" customFormat="1" x14ac:dyDescent="0.25">
      <c r="A205" s="123">
        <v>2015</v>
      </c>
      <c r="B205" s="124">
        <v>2</v>
      </c>
      <c r="C205" s="123" t="s">
        <v>159</v>
      </c>
      <c r="D205" s="123" t="s">
        <v>399</v>
      </c>
      <c r="E205" s="123">
        <v>33410</v>
      </c>
      <c r="F205" s="123">
        <v>15</v>
      </c>
      <c r="G205" s="123">
        <v>23210033410</v>
      </c>
      <c r="H205" s="125" t="s">
        <v>867</v>
      </c>
      <c r="I205" s="123" t="s">
        <v>868</v>
      </c>
      <c r="J205" s="123" t="s">
        <v>871</v>
      </c>
      <c r="K205" s="123">
        <v>30</v>
      </c>
      <c r="L205" s="126">
        <f t="shared" si="6"/>
        <v>2</v>
      </c>
      <c r="M205" s="123" t="s">
        <v>872</v>
      </c>
      <c r="N205" s="123">
        <v>15</v>
      </c>
      <c r="O205" s="123">
        <f t="shared" si="7"/>
        <v>0</v>
      </c>
      <c r="P205" s="127" t="s">
        <v>336</v>
      </c>
    </row>
    <row r="206" spans="1:16" s="123" customFormat="1" x14ac:dyDescent="0.25">
      <c r="A206" s="123">
        <v>2016</v>
      </c>
      <c r="B206" s="124">
        <v>2</v>
      </c>
      <c r="C206" s="123" t="s">
        <v>159</v>
      </c>
      <c r="D206" s="123" t="s">
        <v>399</v>
      </c>
      <c r="E206" s="123">
        <v>33410</v>
      </c>
      <c r="F206" s="123">
        <v>15</v>
      </c>
      <c r="G206" s="123">
        <v>23210033410</v>
      </c>
      <c r="H206" s="125" t="s">
        <v>867</v>
      </c>
      <c r="I206" s="123" t="s">
        <v>868</v>
      </c>
      <c r="J206" s="123" t="s">
        <v>873</v>
      </c>
      <c r="K206" s="123">
        <v>23</v>
      </c>
      <c r="L206" s="126">
        <f t="shared" si="6"/>
        <v>1.5333333333333334</v>
      </c>
      <c r="M206" s="123" t="s">
        <v>874</v>
      </c>
      <c r="N206" s="123">
        <v>14</v>
      </c>
      <c r="O206" s="123">
        <f t="shared" si="7"/>
        <v>1</v>
      </c>
      <c r="P206" s="127" t="s">
        <v>336</v>
      </c>
    </row>
    <row r="207" spans="1:16" s="123" customFormat="1" x14ac:dyDescent="0.25">
      <c r="A207" s="123">
        <v>2014</v>
      </c>
      <c r="B207" s="124">
        <v>2</v>
      </c>
      <c r="C207" s="123" t="s">
        <v>159</v>
      </c>
      <c r="D207" s="123" t="s">
        <v>399</v>
      </c>
      <c r="E207" s="123">
        <v>34307</v>
      </c>
      <c r="F207" s="123">
        <v>15</v>
      </c>
      <c r="G207" s="123">
        <v>23210034307</v>
      </c>
      <c r="H207" s="125" t="s">
        <v>875</v>
      </c>
      <c r="I207" s="123" t="s">
        <v>876</v>
      </c>
      <c r="J207" s="123" t="s">
        <v>877</v>
      </c>
      <c r="K207" s="123">
        <v>7</v>
      </c>
      <c r="L207" s="126">
        <f t="shared" si="6"/>
        <v>0.46666666666666667</v>
      </c>
      <c r="M207" s="123" t="s">
        <v>878</v>
      </c>
      <c r="N207" s="123">
        <v>14</v>
      </c>
      <c r="O207" s="123">
        <f t="shared" si="7"/>
        <v>1</v>
      </c>
      <c r="P207" s="127" t="s">
        <v>336</v>
      </c>
    </row>
    <row r="208" spans="1:16" s="123" customFormat="1" x14ac:dyDescent="0.25">
      <c r="A208" s="123">
        <v>2015</v>
      </c>
      <c r="B208" s="124">
        <v>2</v>
      </c>
      <c r="C208" s="123" t="s">
        <v>159</v>
      </c>
      <c r="D208" s="123" t="s">
        <v>399</v>
      </c>
      <c r="E208" s="123">
        <v>34307</v>
      </c>
      <c r="F208" s="123">
        <v>15</v>
      </c>
      <c r="G208" s="123">
        <v>23210034307</v>
      </c>
      <c r="H208" s="125" t="s">
        <v>875</v>
      </c>
      <c r="I208" s="123" t="s">
        <v>876</v>
      </c>
      <c r="J208" s="123" t="s">
        <v>879</v>
      </c>
      <c r="K208" s="123">
        <v>6</v>
      </c>
      <c r="L208" s="126">
        <f t="shared" si="6"/>
        <v>0.4</v>
      </c>
      <c r="M208" s="123" t="s">
        <v>880</v>
      </c>
      <c r="N208" s="123">
        <v>15</v>
      </c>
      <c r="O208" s="123">
        <f t="shared" si="7"/>
        <v>0</v>
      </c>
      <c r="P208" s="127" t="s">
        <v>336</v>
      </c>
    </row>
    <row r="209" spans="1:16" s="123" customFormat="1" x14ac:dyDescent="0.25">
      <c r="A209" s="123">
        <v>2016</v>
      </c>
      <c r="B209" s="124">
        <v>2</v>
      </c>
      <c r="C209" s="123" t="s">
        <v>159</v>
      </c>
      <c r="D209" s="123" t="s">
        <v>399</v>
      </c>
      <c r="E209" s="123">
        <v>34307</v>
      </c>
      <c r="F209" s="123">
        <v>15</v>
      </c>
      <c r="G209" s="123">
        <v>23210034307</v>
      </c>
      <c r="H209" s="125" t="s">
        <v>875</v>
      </c>
      <c r="I209" s="123" t="s">
        <v>876</v>
      </c>
      <c r="J209" s="123" t="s">
        <v>881</v>
      </c>
      <c r="K209" s="123">
        <v>10</v>
      </c>
      <c r="L209" s="126">
        <f t="shared" si="6"/>
        <v>0.66666666666666663</v>
      </c>
      <c r="M209" s="123" t="s">
        <v>882</v>
      </c>
      <c r="N209" s="123">
        <v>17</v>
      </c>
      <c r="O209" s="123">
        <f t="shared" si="7"/>
        <v>-2</v>
      </c>
      <c r="P209" s="127" t="s">
        <v>336</v>
      </c>
    </row>
    <row r="210" spans="1:16" s="123" customFormat="1" x14ac:dyDescent="0.25">
      <c r="A210" s="123">
        <v>2014</v>
      </c>
      <c r="B210" s="124">
        <v>2</v>
      </c>
      <c r="C210" s="123" t="s">
        <v>883</v>
      </c>
      <c r="D210" s="123" t="s">
        <v>347</v>
      </c>
      <c r="E210" s="123">
        <v>31209</v>
      </c>
      <c r="F210" s="123">
        <v>35</v>
      </c>
      <c r="G210" s="123">
        <v>32211031209</v>
      </c>
      <c r="H210" s="125" t="s">
        <v>676</v>
      </c>
      <c r="I210" s="123" t="s">
        <v>677</v>
      </c>
      <c r="J210" s="123" t="s">
        <v>884</v>
      </c>
      <c r="K210" s="123">
        <v>75</v>
      </c>
      <c r="L210" s="126">
        <f t="shared" si="6"/>
        <v>2.1428571428571428</v>
      </c>
      <c r="M210" s="123" t="s">
        <v>885</v>
      </c>
      <c r="N210" s="123">
        <v>32</v>
      </c>
      <c r="O210" s="123">
        <f t="shared" si="7"/>
        <v>3</v>
      </c>
      <c r="P210" s="127" t="s">
        <v>336</v>
      </c>
    </row>
    <row r="211" spans="1:16" s="123" customFormat="1" x14ac:dyDescent="0.25">
      <c r="A211" s="123">
        <v>2015</v>
      </c>
      <c r="B211" s="124">
        <v>2</v>
      </c>
      <c r="C211" s="123" t="s">
        <v>883</v>
      </c>
      <c r="D211" s="123" t="s">
        <v>347</v>
      </c>
      <c r="E211" s="123">
        <v>31209</v>
      </c>
      <c r="F211" s="123">
        <v>35</v>
      </c>
      <c r="G211" s="123">
        <v>32211031209</v>
      </c>
      <c r="H211" s="125" t="s">
        <v>676</v>
      </c>
      <c r="I211" s="123" t="s">
        <v>677</v>
      </c>
      <c r="J211" s="123" t="s">
        <v>886</v>
      </c>
      <c r="K211" s="123">
        <v>64</v>
      </c>
      <c r="L211" s="126">
        <f t="shared" si="6"/>
        <v>1.8285714285714285</v>
      </c>
      <c r="M211" s="123" t="s">
        <v>887</v>
      </c>
      <c r="N211" s="123">
        <v>35</v>
      </c>
      <c r="O211" s="123">
        <f t="shared" si="7"/>
        <v>0</v>
      </c>
      <c r="P211" s="127" t="s">
        <v>336</v>
      </c>
    </row>
    <row r="212" spans="1:16" s="123" customFormat="1" x14ac:dyDescent="0.25">
      <c r="A212" s="123">
        <v>2016</v>
      </c>
      <c r="B212" s="124">
        <v>2</v>
      </c>
      <c r="C212" s="123" t="s">
        <v>883</v>
      </c>
      <c r="D212" s="123" t="s">
        <v>347</v>
      </c>
      <c r="E212" s="123">
        <v>31209</v>
      </c>
      <c r="F212" s="123">
        <v>35</v>
      </c>
      <c r="G212" s="123">
        <v>32211031209</v>
      </c>
      <c r="H212" s="125" t="s">
        <v>676</v>
      </c>
      <c r="I212" s="123" t="s">
        <v>677</v>
      </c>
      <c r="J212" s="123" t="s">
        <v>888</v>
      </c>
      <c r="K212" s="123">
        <v>52</v>
      </c>
      <c r="L212" s="126">
        <f t="shared" si="6"/>
        <v>1.4857142857142858</v>
      </c>
      <c r="M212" s="123" t="s">
        <v>889</v>
      </c>
      <c r="N212" s="123">
        <v>37</v>
      </c>
      <c r="O212" s="123">
        <f t="shared" si="7"/>
        <v>-2</v>
      </c>
      <c r="P212" s="127" t="s">
        <v>336</v>
      </c>
    </row>
    <row r="213" spans="1:16" s="123" customFormat="1" x14ac:dyDescent="0.25">
      <c r="A213" s="123">
        <v>2014</v>
      </c>
      <c r="B213" s="124">
        <v>2</v>
      </c>
      <c r="C213" s="123" t="s">
        <v>883</v>
      </c>
      <c r="D213" s="123" t="s">
        <v>347</v>
      </c>
      <c r="E213" s="123">
        <v>31408</v>
      </c>
      <c r="F213" s="123">
        <v>35</v>
      </c>
      <c r="G213" s="123">
        <v>32211031408</v>
      </c>
      <c r="H213" s="125" t="s">
        <v>385</v>
      </c>
      <c r="I213" s="123" t="s">
        <v>362</v>
      </c>
      <c r="J213" s="123" t="s">
        <v>890</v>
      </c>
      <c r="K213" s="123">
        <v>21</v>
      </c>
      <c r="L213" s="126">
        <f t="shared" si="6"/>
        <v>0.6</v>
      </c>
      <c r="M213" s="123" t="s">
        <v>891</v>
      </c>
      <c r="N213" s="123" t="s">
        <v>367</v>
      </c>
      <c r="O213" s="123" t="str">
        <f t="shared" si="7"/>
        <v>-</v>
      </c>
      <c r="P213" s="127" t="s">
        <v>336</v>
      </c>
    </row>
    <row r="214" spans="1:16" s="123" customFormat="1" x14ac:dyDescent="0.25">
      <c r="A214" s="123">
        <v>2015</v>
      </c>
      <c r="B214" s="124">
        <v>2</v>
      </c>
      <c r="C214" s="123" t="s">
        <v>883</v>
      </c>
      <c r="D214" s="123" t="s">
        <v>347</v>
      </c>
      <c r="E214" s="123">
        <v>31408</v>
      </c>
      <c r="F214" s="123">
        <v>35</v>
      </c>
      <c r="G214" s="123">
        <v>32211031408</v>
      </c>
      <c r="H214" s="125" t="s">
        <v>385</v>
      </c>
      <c r="I214" s="123" t="s">
        <v>362</v>
      </c>
      <c r="J214" s="123" t="s">
        <v>892</v>
      </c>
      <c r="K214" s="123">
        <v>38</v>
      </c>
      <c r="L214" s="126">
        <f t="shared" si="6"/>
        <v>1.0857142857142856</v>
      </c>
      <c r="M214" s="123" t="s">
        <v>893</v>
      </c>
      <c r="N214" s="123">
        <v>30</v>
      </c>
      <c r="O214" s="123">
        <f t="shared" si="7"/>
        <v>5</v>
      </c>
      <c r="P214" s="127" t="s">
        <v>336</v>
      </c>
    </row>
    <row r="215" spans="1:16" s="123" customFormat="1" x14ac:dyDescent="0.25">
      <c r="A215" s="123">
        <v>2016</v>
      </c>
      <c r="B215" s="124">
        <v>2</v>
      </c>
      <c r="C215" s="123" t="s">
        <v>883</v>
      </c>
      <c r="D215" s="123" t="s">
        <v>347</v>
      </c>
      <c r="E215" s="123">
        <v>31408</v>
      </c>
      <c r="F215" s="123">
        <v>35</v>
      </c>
      <c r="G215" s="123">
        <v>32211031408</v>
      </c>
      <c r="H215" s="125" t="s">
        <v>385</v>
      </c>
      <c r="I215" s="123" t="s">
        <v>362</v>
      </c>
      <c r="J215" s="123" t="s">
        <v>894</v>
      </c>
      <c r="K215" s="123">
        <v>24</v>
      </c>
      <c r="L215" s="126">
        <f t="shared" si="6"/>
        <v>0.68571428571428572</v>
      </c>
      <c r="M215" s="123" t="s">
        <v>895</v>
      </c>
      <c r="N215" s="123">
        <v>29</v>
      </c>
      <c r="O215" s="123">
        <f t="shared" si="7"/>
        <v>6</v>
      </c>
      <c r="P215" s="127" t="s">
        <v>336</v>
      </c>
    </row>
    <row r="216" spans="1:16" s="123" customFormat="1" x14ac:dyDescent="0.25">
      <c r="A216" s="123">
        <v>2014</v>
      </c>
      <c r="B216" s="124">
        <v>2</v>
      </c>
      <c r="C216" s="123" t="s">
        <v>883</v>
      </c>
      <c r="D216" s="123" t="s">
        <v>347</v>
      </c>
      <c r="E216" s="123">
        <v>32408</v>
      </c>
      <c r="F216" s="123">
        <v>35</v>
      </c>
      <c r="G216" s="123">
        <v>32211032408</v>
      </c>
      <c r="H216" s="125" t="s">
        <v>556</v>
      </c>
      <c r="I216" s="123" t="s">
        <v>348</v>
      </c>
      <c r="J216" s="123" t="s">
        <v>896</v>
      </c>
      <c r="K216" s="123">
        <v>21</v>
      </c>
      <c r="L216" s="126">
        <f t="shared" si="6"/>
        <v>0.6</v>
      </c>
      <c r="M216" s="123" t="s">
        <v>897</v>
      </c>
      <c r="N216" s="123">
        <v>30</v>
      </c>
      <c r="O216" s="123">
        <f t="shared" si="7"/>
        <v>5</v>
      </c>
      <c r="P216" s="127" t="s">
        <v>336</v>
      </c>
    </row>
    <row r="217" spans="1:16" s="123" customFormat="1" x14ac:dyDescent="0.25">
      <c r="A217" s="123">
        <v>2015</v>
      </c>
      <c r="B217" s="124">
        <v>2</v>
      </c>
      <c r="C217" s="123" t="s">
        <v>883</v>
      </c>
      <c r="D217" s="123" t="s">
        <v>347</v>
      </c>
      <c r="E217" s="123">
        <v>32408</v>
      </c>
      <c r="F217" s="123">
        <v>35</v>
      </c>
      <c r="G217" s="123">
        <v>32211032408</v>
      </c>
      <c r="H217" s="125" t="s">
        <v>556</v>
      </c>
      <c r="I217" s="123" t="s">
        <v>348</v>
      </c>
      <c r="J217" s="123" t="s">
        <v>898</v>
      </c>
      <c r="K217" s="123">
        <v>18</v>
      </c>
      <c r="L217" s="126">
        <f t="shared" si="6"/>
        <v>0.51428571428571423</v>
      </c>
      <c r="M217" s="123" t="s">
        <v>899</v>
      </c>
      <c r="N217" s="123">
        <v>34</v>
      </c>
      <c r="O217" s="123">
        <f t="shared" si="7"/>
        <v>1</v>
      </c>
      <c r="P217" s="127" t="s">
        <v>336</v>
      </c>
    </row>
    <row r="218" spans="1:16" s="123" customFormat="1" x14ac:dyDescent="0.25">
      <c r="A218" s="123">
        <v>2016</v>
      </c>
      <c r="B218" s="124">
        <v>2</v>
      </c>
      <c r="C218" s="123" t="s">
        <v>883</v>
      </c>
      <c r="D218" s="123" t="s">
        <v>347</v>
      </c>
      <c r="E218" s="123">
        <v>32408</v>
      </c>
      <c r="F218" s="123">
        <v>35</v>
      </c>
      <c r="G218" s="123">
        <v>32211032408</v>
      </c>
      <c r="H218" s="125" t="s">
        <v>556</v>
      </c>
      <c r="I218" s="123" t="s">
        <v>348</v>
      </c>
      <c r="J218" s="123" t="s">
        <v>900</v>
      </c>
      <c r="K218" s="123">
        <v>34</v>
      </c>
      <c r="L218" s="126">
        <f t="shared" si="6"/>
        <v>0.97142857142857142</v>
      </c>
      <c r="M218" s="123" t="s">
        <v>901</v>
      </c>
      <c r="N218" s="123">
        <v>34</v>
      </c>
      <c r="O218" s="123">
        <f t="shared" si="7"/>
        <v>1</v>
      </c>
      <c r="P218" s="127" t="s">
        <v>336</v>
      </c>
    </row>
    <row r="219" spans="1:16" s="123" customFormat="1" x14ac:dyDescent="0.25">
      <c r="A219" s="123">
        <v>2014</v>
      </c>
      <c r="B219" s="124">
        <v>2</v>
      </c>
      <c r="C219" s="123" t="s">
        <v>160</v>
      </c>
      <c r="D219" s="123" t="s">
        <v>331</v>
      </c>
      <c r="E219" s="123">
        <v>24203</v>
      </c>
      <c r="F219" s="123">
        <v>15</v>
      </c>
      <c r="G219" s="123">
        <v>23810024203</v>
      </c>
      <c r="H219" s="125" t="s">
        <v>902</v>
      </c>
      <c r="I219" s="123" t="s">
        <v>903</v>
      </c>
      <c r="J219" s="123" t="s">
        <v>904</v>
      </c>
      <c r="K219" s="123">
        <v>27</v>
      </c>
      <c r="L219" s="126">
        <f t="shared" si="6"/>
        <v>1.8</v>
      </c>
      <c r="M219" s="123" t="s">
        <v>905</v>
      </c>
      <c r="N219" s="123">
        <v>15</v>
      </c>
      <c r="O219" s="123">
        <f t="shared" si="7"/>
        <v>0</v>
      </c>
      <c r="P219" s="127" t="s">
        <v>336</v>
      </c>
    </row>
    <row r="220" spans="1:16" s="123" customFormat="1" x14ac:dyDescent="0.25">
      <c r="A220" s="123">
        <v>2015</v>
      </c>
      <c r="B220" s="124">
        <v>2</v>
      </c>
      <c r="C220" s="123" t="s">
        <v>160</v>
      </c>
      <c r="D220" s="123" t="s">
        <v>331</v>
      </c>
      <c r="E220" s="123">
        <v>24203</v>
      </c>
      <c r="F220" s="123">
        <v>15</v>
      </c>
      <c r="G220" s="123">
        <v>23810024203</v>
      </c>
      <c r="H220" s="125" t="s">
        <v>902</v>
      </c>
      <c r="I220" s="123" t="s">
        <v>903</v>
      </c>
      <c r="J220" s="123" t="s">
        <v>906</v>
      </c>
      <c r="K220" s="123">
        <v>16</v>
      </c>
      <c r="L220" s="126">
        <f t="shared" si="6"/>
        <v>1.0666666666666667</v>
      </c>
      <c r="M220" s="123" t="s">
        <v>907</v>
      </c>
      <c r="N220" s="123">
        <v>15</v>
      </c>
      <c r="O220" s="123">
        <f t="shared" si="7"/>
        <v>0</v>
      </c>
      <c r="P220" s="127" t="s">
        <v>336</v>
      </c>
    </row>
    <row r="221" spans="1:16" s="123" customFormat="1" x14ac:dyDescent="0.25">
      <c r="A221" s="123">
        <v>2016</v>
      </c>
      <c r="B221" s="124">
        <v>2</v>
      </c>
      <c r="C221" s="123" t="s">
        <v>160</v>
      </c>
      <c r="D221" s="123" t="s">
        <v>331</v>
      </c>
      <c r="E221" s="123">
        <v>24203</v>
      </c>
      <c r="F221" s="123">
        <v>15</v>
      </c>
      <c r="G221" s="123">
        <v>23810024203</v>
      </c>
      <c r="H221" s="125" t="s">
        <v>902</v>
      </c>
      <c r="I221" s="123" t="s">
        <v>903</v>
      </c>
      <c r="J221" s="123" t="s">
        <v>908</v>
      </c>
      <c r="K221" s="123">
        <v>17</v>
      </c>
      <c r="L221" s="126">
        <f t="shared" si="6"/>
        <v>1.1333333333333333</v>
      </c>
      <c r="M221" s="123" t="s">
        <v>909</v>
      </c>
      <c r="N221" s="123">
        <v>10</v>
      </c>
      <c r="O221" s="123">
        <f t="shared" si="7"/>
        <v>5</v>
      </c>
      <c r="P221" s="127" t="s">
        <v>336</v>
      </c>
    </row>
    <row r="222" spans="1:16" s="123" customFormat="1" x14ac:dyDescent="0.25">
      <c r="A222" s="123">
        <v>2014</v>
      </c>
      <c r="B222" s="124">
        <v>2</v>
      </c>
      <c r="C222" s="123" t="s">
        <v>160</v>
      </c>
      <c r="D222" s="123" t="s">
        <v>331</v>
      </c>
      <c r="E222" s="123">
        <v>30001</v>
      </c>
      <c r="F222" s="123">
        <v>53</v>
      </c>
      <c r="G222" s="123">
        <v>23810030001</v>
      </c>
      <c r="H222" s="125" t="s">
        <v>332</v>
      </c>
      <c r="I222" s="123" t="s">
        <v>333</v>
      </c>
      <c r="J222" s="123" t="s">
        <v>910</v>
      </c>
      <c r="K222" s="123">
        <v>23</v>
      </c>
      <c r="L222" s="126">
        <f t="shared" si="6"/>
        <v>0.43396226415094341</v>
      </c>
      <c r="M222" s="123" t="s">
        <v>911</v>
      </c>
      <c r="N222" s="123">
        <v>51</v>
      </c>
      <c r="O222" s="123">
        <f t="shared" si="7"/>
        <v>2</v>
      </c>
      <c r="P222" s="127" t="s">
        <v>336</v>
      </c>
    </row>
    <row r="223" spans="1:16" s="123" customFormat="1" x14ac:dyDescent="0.25">
      <c r="A223" s="123">
        <v>2015</v>
      </c>
      <c r="B223" s="124">
        <v>2</v>
      </c>
      <c r="C223" s="123" t="s">
        <v>160</v>
      </c>
      <c r="D223" s="123" t="s">
        <v>331</v>
      </c>
      <c r="E223" s="123">
        <v>30001</v>
      </c>
      <c r="F223" s="123">
        <v>53</v>
      </c>
      <c r="G223" s="123">
        <v>23810030001</v>
      </c>
      <c r="H223" s="125" t="s">
        <v>332</v>
      </c>
      <c r="I223" s="123" t="s">
        <v>333</v>
      </c>
      <c r="J223" s="123" t="s">
        <v>912</v>
      </c>
      <c r="K223" s="123">
        <v>26</v>
      </c>
      <c r="L223" s="126">
        <f t="shared" si="6"/>
        <v>0.49056603773584906</v>
      </c>
      <c r="M223" s="123" t="s">
        <v>913</v>
      </c>
      <c r="N223" s="123">
        <v>46</v>
      </c>
      <c r="O223" s="123">
        <f t="shared" si="7"/>
        <v>7</v>
      </c>
      <c r="P223" s="127" t="s">
        <v>336</v>
      </c>
    </row>
    <row r="224" spans="1:16" s="123" customFormat="1" x14ac:dyDescent="0.25">
      <c r="A224" s="123">
        <v>2016</v>
      </c>
      <c r="B224" s="124">
        <v>2</v>
      </c>
      <c r="C224" s="123" t="s">
        <v>160</v>
      </c>
      <c r="D224" s="123" t="s">
        <v>331</v>
      </c>
      <c r="E224" s="123">
        <v>30001</v>
      </c>
      <c r="F224" s="123">
        <v>53</v>
      </c>
      <c r="G224" s="123">
        <v>23810030001</v>
      </c>
      <c r="H224" s="125" t="s">
        <v>332</v>
      </c>
      <c r="I224" s="123" t="s">
        <v>333</v>
      </c>
      <c r="J224" s="123" t="s">
        <v>914</v>
      </c>
      <c r="K224" s="123">
        <v>24</v>
      </c>
      <c r="L224" s="126">
        <f t="shared" si="6"/>
        <v>0.45283018867924529</v>
      </c>
      <c r="M224" s="123" t="s">
        <v>915</v>
      </c>
      <c r="N224" s="123">
        <v>37</v>
      </c>
      <c r="O224" s="123">
        <f t="shared" si="7"/>
        <v>16</v>
      </c>
      <c r="P224" s="127" t="s">
        <v>336</v>
      </c>
    </row>
    <row r="225" spans="1:16" s="123" customFormat="1" x14ac:dyDescent="0.25">
      <c r="A225" s="123">
        <v>2014</v>
      </c>
      <c r="B225" s="124">
        <v>2</v>
      </c>
      <c r="C225" s="123" t="s">
        <v>160</v>
      </c>
      <c r="D225" s="123" t="s">
        <v>331</v>
      </c>
      <c r="E225" s="123">
        <v>31202</v>
      </c>
      <c r="F225" s="123">
        <v>35</v>
      </c>
      <c r="G225" s="123">
        <v>23810031202</v>
      </c>
      <c r="H225" s="125" t="s">
        <v>341</v>
      </c>
      <c r="I225" s="123" t="s">
        <v>342</v>
      </c>
      <c r="J225" s="123" t="s">
        <v>916</v>
      </c>
      <c r="K225" s="123">
        <v>74</v>
      </c>
      <c r="L225" s="126">
        <f t="shared" si="6"/>
        <v>2.1142857142857143</v>
      </c>
      <c r="M225" s="123" t="s">
        <v>917</v>
      </c>
      <c r="N225" s="123">
        <v>35</v>
      </c>
      <c r="O225" s="123">
        <f t="shared" si="7"/>
        <v>0</v>
      </c>
      <c r="P225" s="127" t="s">
        <v>336</v>
      </c>
    </row>
    <row r="226" spans="1:16" s="123" customFormat="1" x14ac:dyDescent="0.25">
      <c r="A226" s="123">
        <v>2015</v>
      </c>
      <c r="B226" s="124">
        <v>2</v>
      </c>
      <c r="C226" s="123" t="s">
        <v>160</v>
      </c>
      <c r="D226" s="123" t="s">
        <v>331</v>
      </c>
      <c r="E226" s="123">
        <v>31202</v>
      </c>
      <c r="F226" s="123">
        <v>35</v>
      </c>
      <c r="G226" s="123">
        <v>23810031202</v>
      </c>
      <c r="H226" s="125" t="s">
        <v>341</v>
      </c>
      <c r="I226" s="123" t="s">
        <v>342</v>
      </c>
      <c r="J226" s="123" t="s">
        <v>918</v>
      </c>
      <c r="K226" s="123">
        <v>51</v>
      </c>
      <c r="L226" s="126">
        <f t="shared" si="6"/>
        <v>1.4571428571428571</v>
      </c>
      <c r="M226" s="123" t="s">
        <v>919</v>
      </c>
      <c r="N226" s="123">
        <v>35</v>
      </c>
      <c r="O226" s="123">
        <f t="shared" si="7"/>
        <v>0</v>
      </c>
      <c r="P226" s="127" t="s">
        <v>336</v>
      </c>
    </row>
    <row r="227" spans="1:16" s="123" customFormat="1" x14ac:dyDescent="0.25">
      <c r="A227" s="123">
        <v>2016</v>
      </c>
      <c r="B227" s="124">
        <v>2</v>
      </c>
      <c r="C227" s="123" t="s">
        <v>160</v>
      </c>
      <c r="D227" s="123" t="s">
        <v>331</v>
      </c>
      <c r="E227" s="123">
        <v>31202</v>
      </c>
      <c r="F227" s="123">
        <v>35</v>
      </c>
      <c r="G227" s="123">
        <v>23810031202</v>
      </c>
      <c r="H227" s="125" t="s">
        <v>341</v>
      </c>
      <c r="I227" s="123" t="s">
        <v>342</v>
      </c>
      <c r="J227" s="123" t="s">
        <v>920</v>
      </c>
      <c r="K227" s="123">
        <v>60</v>
      </c>
      <c r="L227" s="126">
        <f t="shared" si="6"/>
        <v>1.7142857142857142</v>
      </c>
      <c r="M227" s="123" t="s">
        <v>921</v>
      </c>
      <c r="N227" s="123">
        <v>33</v>
      </c>
      <c r="O227" s="123">
        <f t="shared" si="7"/>
        <v>2</v>
      </c>
      <c r="P227" s="127" t="s">
        <v>336</v>
      </c>
    </row>
    <row r="228" spans="1:16" s="123" customFormat="1" x14ac:dyDescent="0.25">
      <c r="A228" s="123">
        <v>2014</v>
      </c>
      <c r="B228" s="124">
        <v>2</v>
      </c>
      <c r="C228" s="123" t="s">
        <v>160</v>
      </c>
      <c r="D228" s="123" t="s">
        <v>331</v>
      </c>
      <c r="E228" s="123">
        <v>31206</v>
      </c>
      <c r="F228" s="123">
        <v>18</v>
      </c>
      <c r="G228" s="123">
        <v>23810031206</v>
      </c>
      <c r="H228" s="125" t="s">
        <v>922</v>
      </c>
      <c r="I228" s="123" t="s">
        <v>923</v>
      </c>
      <c r="J228" s="123" t="s">
        <v>924</v>
      </c>
      <c r="K228" s="123">
        <v>17</v>
      </c>
      <c r="L228" s="126">
        <f t="shared" si="6"/>
        <v>0.94444444444444442</v>
      </c>
      <c r="M228" s="123" t="s">
        <v>925</v>
      </c>
      <c r="N228" s="123">
        <v>17</v>
      </c>
      <c r="O228" s="123">
        <f t="shared" si="7"/>
        <v>1</v>
      </c>
      <c r="P228" s="127" t="s">
        <v>336</v>
      </c>
    </row>
    <row r="229" spans="1:16" s="123" customFormat="1" x14ac:dyDescent="0.25">
      <c r="A229" s="123">
        <v>2015</v>
      </c>
      <c r="B229" s="124">
        <v>2</v>
      </c>
      <c r="C229" s="123" t="s">
        <v>160</v>
      </c>
      <c r="D229" s="123" t="s">
        <v>331</v>
      </c>
      <c r="E229" s="123">
        <v>31206</v>
      </c>
      <c r="F229" s="123">
        <v>18</v>
      </c>
      <c r="G229" s="123">
        <v>23810031206</v>
      </c>
      <c r="H229" s="125" t="s">
        <v>922</v>
      </c>
      <c r="I229" s="123" t="s">
        <v>923</v>
      </c>
      <c r="J229" s="123" t="s">
        <v>926</v>
      </c>
      <c r="K229" s="123">
        <v>27</v>
      </c>
      <c r="L229" s="126">
        <f t="shared" si="6"/>
        <v>1.5</v>
      </c>
      <c r="M229" s="123" t="s">
        <v>927</v>
      </c>
      <c r="N229" s="123">
        <v>18</v>
      </c>
      <c r="O229" s="123">
        <f t="shared" si="7"/>
        <v>0</v>
      </c>
      <c r="P229" s="127" t="s">
        <v>336</v>
      </c>
    </row>
    <row r="230" spans="1:16" s="123" customFormat="1" x14ac:dyDescent="0.25">
      <c r="A230" s="123">
        <v>2016</v>
      </c>
      <c r="B230" s="124">
        <v>2</v>
      </c>
      <c r="C230" s="123" t="s">
        <v>160</v>
      </c>
      <c r="D230" s="123" t="s">
        <v>331</v>
      </c>
      <c r="E230" s="123">
        <v>31206</v>
      </c>
      <c r="F230" s="123">
        <v>18</v>
      </c>
      <c r="G230" s="123">
        <v>23810031206</v>
      </c>
      <c r="H230" s="125" t="s">
        <v>922</v>
      </c>
      <c r="I230" s="123" t="s">
        <v>923</v>
      </c>
      <c r="J230" s="123" t="s">
        <v>928</v>
      </c>
      <c r="K230" s="123">
        <v>24</v>
      </c>
      <c r="L230" s="126">
        <f t="shared" si="6"/>
        <v>1.3333333333333333</v>
      </c>
      <c r="M230" s="123" t="s">
        <v>929</v>
      </c>
      <c r="N230" s="123">
        <v>17</v>
      </c>
      <c r="O230" s="123">
        <f t="shared" si="7"/>
        <v>1</v>
      </c>
      <c r="P230" s="127" t="s">
        <v>336</v>
      </c>
    </row>
    <row r="231" spans="1:16" s="123" customFormat="1" x14ac:dyDescent="0.25">
      <c r="A231" s="123">
        <v>2014</v>
      </c>
      <c r="B231" s="124">
        <v>2</v>
      </c>
      <c r="C231" s="123" t="s">
        <v>160</v>
      </c>
      <c r="D231" s="123" t="s">
        <v>331</v>
      </c>
      <c r="E231" s="123">
        <v>31210</v>
      </c>
      <c r="F231" s="123">
        <v>17</v>
      </c>
      <c r="G231" s="123">
        <v>23810031210</v>
      </c>
      <c r="H231" s="125" t="s">
        <v>352</v>
      </c>
      <c r="I231" s="123" t="s">
        <v>353</v>
      </c>
      <c r="J231" s="123" t="s">
        <v>930</v>
      </c>
      <c r="K231" s="123">
        <v>15</v>
      </c>
      <c r="L231" s="126">
        <f t="shared" si="6"/>
        <v>0.88235294117647056</v>
      </c>
      <c r="M231" s="123" t="s">
        <v>931</v>
      </c>
      <c r="N231" s="123">
        <v>15</v>
      </c>
      <c r="O231" s="123">
        <f t="shared" si="7"/>
        <v>2</v>
      </c>
      <c r="P231" s="127" t="s">
        <v>336</v>
      </c>
    </row>
    <row r="232" spans="1:16" s="123" customFormat="1" x14ac:dyDescent="0.25">
      <c r="A232" s="123">
        <v>2015</v>
      </c>
      <c r="B232" s="124">
        <v>2</v>
      </c>
      <c r="C232" s="123" t="s">
        <v>160</v>
      </c>
      <c r="D232" s="123" t="s">
        <v>331</v>
      </c>
      <c r="E232" s="123">
        <v>31210</v>
      </c>
      <c r="F232" s="123">
        <v>17</v>
      </c>
      <c r="G232" s="123">
        <v>23810031210</v>
      </c>
      <c r="H232" s="125" t="s">
        <v>352</v>
      </c>
      <c r="I232" s="123" t="s">
        <v>353</v>
      </c>
      <c r="J232" s="123" t="s">
        <v>932</v>
      </c>
      <c r="K232" s="123">
        <v>21</v>
      </c>
      <c r="L232" s="126">
        <f t="shared" si="6"/>
        <v>1.2352941176470589</v>
      </c>
      <c r="M232" s="123" t="s">
        <v>933</v>
      </c>
      <c r="N232" s="123">
        <v>15</v>
      </c>
      <c r="O232" s="123">
        <f t="shared" si="7"/>
        <v>2</v>
      </c>
      <c r="P232" s="127" t="s">
        <v>336</v>
      </c>
    </row>
    <row r="233" spans="1:16" s="123" customFormat="1" x14ac:dyDescent="0.25">
      <c r="A233" s="123">
        <v>2016</v>
      </c>
      <c r="B233" s="124">
        <v>2</v>
      </c>
      <c r="C233" s="123" t="s">
        <v>160</v>
      </c>
      <c r="D233" s="123" t="s">
        <v>331</v>
      </c>
      <c r="E233" s="123">
        <v>31210</v>
      </c>
      <c r="F233" s="123">
        <v>17</v>
      </c>
      <c r="G233" s="123">
        <v>23810031210</v>
      </c>
      <c r="H233" s="125" t="s">
        <v>352</v>
      </c>
      <c r="I233" s="123" t="s">
        <v>353</v>
      </c>
      <c r="J233" s="123" t="s">
        <v>934</v>
      </c>
      <c r="K233" s="123">
        <v>10</v>
      </c>
      <c r="L233" s="126">
        <f t="shared" si="6"/>
        <v>0.58823529411764708</v>
      </c>
      <c r="M233" s="123" t="s">
        <v>935</v>
      </c>
      <c r="N233" s="123">
        <v>13</v>
      </c>
      <c r="O233" s="123">
        <f t="shared" si="7"/>
        <v>4</v>
      </c>
      <c r="P233" s="127" t="s">
        <v>336</v>
      </c>
    </row>
    <row r="234" spans="1:16" s="123" customFormat="1" x14ac:dyDescent="0.25">
      <c r="A234" s="123">
        <v>2014</v>
      </c>
      <c r="B234" s="124">
        <v>2</v>
      </c>
      <c r="C234" s="123" t="s">
        <v>160</v>
      </c>
      <c r="D234" s="123" t="s">
        <v>331</v>
      </c>
      <c r="E234" s="123">
        <v>33005</v>
      </c>
      <c r="F234" s="123">
        <v>30</v>
      </c>
      <c r="G234" s="123">
        <v>23810033005</v>
      </c>
      <c r="H234" s="125" t="s">
        <v>363</v>
      </c>
      <c r="I234" s="123" t="s">
        <v>364</v>
      </c>
      <c r="J234" s="123" t="s">
        <v>936</v>
      </c>
      <c r="K234" s="123">
        <v>86</v>
      </c>
      <c r="L234" s="126">
        <f t="shared" si="6"/>
        <v>2.8666666666666667</v>
      </c>
      <c r="M234" s="123" t="s">
        <v>937</v>
      </c>
      <c r="N234" s="123" t="s">
        <v>367</v>
      </c>
      <c r="O234" s="123" t="str">
        <f t="shared" si="7"/>
        <v>-</v>
      </c>
      <c r="P234" s="127" t="s">
        <v>336</v>
      </c>
    </row>
    <row r="235" spans="1:16" s="123" customFormat="1" x14ac:dyDescent="0.25">
      <c r="A235" s="123">
        <v>2015</v>
      </c>
      <c r="B235" s="124">
        <v>2</v>
      </c>
      <c r="C235" s="123" t="s">
        <v>160</v>
      </c>
      <c r="D235" s="123" t="s">
        <v>331</v>
      </c>
      <c r="E235" s="123">
        <v>33005</v>
      </c>
      <c r="F235" s="123">
        <v>30</v>
      </c>
      <c r="G235" s="123">
        <v>23810033005</v>
      </c>
      <c r="H235" s="125" t="s">
        <v>363</v>
      </c>
      <c r="I235" s="123" t="s">
        <v>364</v>
      </c>
      <c r="J235" s="123" t="s">
        <v>938</v>
      </c>
      <c r="K235" s="123">
        <v>73</v>
      </c>
      <c r="L235" s="126">
        <f t="shared" si="6"/>
        <v>2.4333333333333331</v>
      </c>
      <c r="M235" s="123" t="s">
        <v>939</v>
      </c>
      <c r="N235" s="123" t="s">
        <v>367</v>
      </c>
      <c r="O235" s="123" t="str">
        <f t="shared" si="7"/>
        <v>-</v>
      </c>
      <c r="P235" s="127" t="s">
        <v>336</v>
      </c>
    </row>
    <row r="236" spans="1:16" s="123" customFormat="1" x14ac:dyDescent="0.25">
      <c r="A236" s="123">
        <v>2016</v>
      </c>
      <c r="B236" s="124">
        <v>2</v>
      </c>
      <c r="C236" s="123" t="s">
        <v>160</v>
      </c>
      <c r="D236" s="123" t="s">
        <v>331</v>
      </c>
      <c r="E236" s="123">
        <v>33005</v>
      </c>
      <c r="F236" s="123">
        <v>30</v>
      </c>
      <c r="G236" s="123">
        <v>23810033005</v>
      </c>
      <c r="H236" s="125" t="s">
        <v>363</v>
      </c>
      <c r="I236" s="123" t="s">
        <v>364</v>
      </c>
      <c r="J236" s="123" t="s">
        <v>940</v>
      </c>
      <c r="K236" s="123">
        <v>62</v>
      </c>
      <c r="L236" s="126">
        <f t="shared" si="6"/>
        <v>2.0666666666666669</v>
      </c>
      <c r="M236" s="123" t="s">
        <v>941</v>
      </c>
      <c r="N236" s="123">
        <v>30</v>
      </c>
      <c r="O236" s="123">
        <f t="shared" si="7"/>
        <v>0</v>
      </c>
      <c r="P236" s="127" t="s">
        <v>336</v>
      </c>
    </row>
    <row r="237" spans="1:16" s="123" customFormat="1" x14ac:dyDescent="0.25">
      <c r="A237" s="123">
        <v>2014</v>
      </c>
      <c r="B237" s="124">
        <v>2</v>
      </c>
      <c r="C237" s="123" t="s">
        <v>160</v>
      </c>
      <c r="D237" s="123" t="s">
        <v>331</v>
      </c>
      <c r="E237" s="123">
        <v>34304</v>
      </c>
      <c r="F237" s="123">
        <v>15</v>
      </c>
      <c r="G237" s="123">
        <v>23810034304</v>
      </c>
      <c r="H237" s="125" t="s">
        <v>942</v>
      </c>
      <c r="I237" s="123" t="s">
        <v>943</v>
      </c>
      <c r="J237" s="123" t="s">
        <v>944</v>
      </c>
      <c r="K237" s="123">
        <v>4</v>
      </c>
      <c r="L237" s="126">
        <f t="shared" si="6"/>
        <v>0.26666666666666666</v>
      </c>
      <c r="M237" s="123" t="s">
        <v>945</v>
      </c>
      <c r="N237" s="123">
        <v>15</v>
      </c>
      <c r="O237" s="123">
        <f t="shared" si="7"/>
        <v>0</v>
      </c>
      <c r="P237" s="127" t="s">
        <v>336</v>
      </c>
    </row>
    <row r="238" spans="1:16" s="123" customFormat="1" x14ac:dyDescent="0.25">
      <c r="A238" s="123">
        <v>2015</v>
      </c>
      <c r="B238" s="124">
        <v>2</v>
      </c>
      <c r="C238" s="123" t="s">
        <v>160</v>
      </c>
      <c r="D238" s="123" t="s">
        <v>331</v>
      </c>
      <c r="E238" s="123">
        <v>34304</v>
      </c>
      <c r="F238" s="123">
        <v>15</v>
      </c>
      <c r="G238" s="123">
        <v>23810034304</v>
      </c>
      <c r="H238" s="125" t="s">
        <v>942</v>
      </c>
      <c r="I238" s="123" t="s">
        <v>943</v>
      </c>
      <c r="J238" s="123" t="s">
        <v>946</v>
      </c>
      <c r="K238" s="123">
        <v>6</v>
      </c>
      <c r="L238" s="126">
        <f t="shared" si="6"/>
        <v>0.4</v>
      </c>
      <c r="M238" s="123" t="s">
        <v>947</v>
      </c>
      <c r="N238" s="123">
        <v>14</v>
      </c>
      <c r="O238" s="123">
        <f t="shared" si="7"/>
        <v>1</v>
      </c>
      <c r="P238" s="127" t="s">
        <v>336</v>
      </c>
    </row>
    <row r="239" spans="1:16" s="123" customFormat="1" x14ac:dyDescent="0.25">
      <c r="A239" s="123">
        <v>2016</v>
      </c>
      <c r="B239" s="124">
        <v>2</v>
      </c>
      <c r="C239" s="123" t="s">
        <v>160</v>
      </c>
      <c r="D239" s="123" t="s">
        <v>331</v>
      </c>
      <c r="E239" s="123">
        <v>34304</v>
      </c>
      <c r="F239" s="123">
        <v>15</v>
      </c>
      <c r="G239" s="123">
        <v>23810034304</v>
      </c>
      <c r="H239" s="125" t="s">
        <v>942</v>
      </c>
      <c r="I239" s="123" t="s">
        <v>943</v>
      </c>
      <c r="J239" s="123" t="s">
        <v>948</v>
      </c>
      <c r="K239" s="123">
        <v>6</v>
      </c>
      <c r="L239" s="126">
        <f t="shared" si="6"/>
        <v>0.4</v>
      </c>
      <c r="M239" s="123" t="s">
        <v>949</v>
      </c>
      <c r="N239" s="123">
        <v>12</v>
      </c>
      <c r="O239" s="123">
        <f t="shared" si="7"/>
        <v>3</v>
      </c>
      <c r="P239" s="127" t="s">
        <v>336</v>
      </c>
    </row>
    <row r="240" spans="1:16" s="123" customFormat="1" x14ac:dyDescent="0.25">
      <c r="A240" s="123">
        <v>2014</v>
      </c>
      <c r="B240" s="124">
        <v>2</v>
      </c>
      <c r="C240" s="123" t="s">
        <v>160</v>
      </c>
      <c r="D240" s="123" t="s">
        <v>399</v>
      </c>
      <c r="E240" s="123">
        <v>22129</v>
      </c>
      <c r="F240" s="123">
        <v>12</v>
      </c>
      <c r="G240" s="123">
        <v>23210022129</v>
      </c>
      <c r="H240" s="125" t="s">
        <v>400</v>
      </c>
      <c r="I240" s="123" t="s">
        <v>401</v>
      </c>
      <c r="J240" s="123" t="s">
        <v>950</v>
      </c>
      <c r="K240" s="123">
        <v>54</v>
      </c>
      <c r="L240" s="126">
        <f t="shared" si="6"/>
        <v>4.5</v>
      </c>
      <c r="M240" s="123" t="s">
        <v>951</v>
      </c>
      <c r="N240" s="123">
        <v>10</v>
      </c>
      <c r="O240" s="123">
        <f t="shared" si="7"/>
        <v>2</v>
      </c>
      <c r="P240" s="127" t="s">
        <v>336</v>
      </c>
    </row>
    <row r="241" spans="1:16" s="123" customFormat="1" x14ac:dyDescent="0.25">
      <c r="A241" s="123">
        <v>2015</v>
      </c>
      <c r="B241" s="124">
        <v>2</v>
      </c>
      <c r="C241" s="123" t="s">
        <v>160</v>
      </c>
      <c r="D241" s="123" t="s">
        <v>399</v>
      </c>
      <c r="E241" s="123">
        <v>22129</v>
      </c>
      <c r="F241" s="123">
        <v>12</v>
      </c>
      <c r="G241" s="123">
        <v>23210022129</v>
      </c>
      <c r="H241" s="125" t="s">
        <v>400</v>
      </c>
      <c r="I241" s="123" t="s">
        <v>401</v>
      </c>
      <c r="J241" s="123" t="s">
        <v>952</v>
      </c>
      <c r="K241" s="123">
        <v>44</v>
      </c>
      <c r="L241" s="126">
        <f t="shared" si="6"/>
        <v>3.6666666666666665</v>
      </c>
      <c r="M241" s="123" t="s">
        <v>953</v>
      </c>
      <c r="N241" s="123">
        <v>12</v>
      </c>
      <c r="O241" s="123">
        <f t="shared" si="7"/>
        <v>0</v>
      </c>
      <c r="P241" s="127" t="s">
        <v>336</v>
      </c>
    </row>
    <row r="242" spans="1:16" s="123" customFormat="1" x14ac:dyDescent="0.25">
      <c r="A242" s="123">
        <v>2016</v>
      </c>
      <c r="B242" s="124">
        <v>2</v>
      </c>
      <c r="C242" s="123" t="s">
        <v>160</v>
      </c>
      <c r="D242" s="123" t="s">
        <v>399</v>
      </c>
      <c r="E242" s="123">
        <v>22129</v>
      </c>
      <c r="F242" s="123">
        <v>12</v>
      </c>
      <c r="G242" s="123">
        <v>23210022129</v>
      </c>
      <c r="H242" s="125" t="s">
        <v>400</v>
      </c>
      <c r="I242" s="123" t="s">
        <v>401</v>
      </c>
      <c r="J242" s="123" t="s">
        <v>954</v>
      </c>
      <c r="K242" s="123">
        <v>43</v>
      </c>
      <c r="L242" s="126">
        <f t="shared" si="6"/>
        <v>3.5833333333333335</v>
      </c>
      <c r="M242" s="123" t="s">
        <v>955</v>
      </c>
      <c r="N242" s="123">
        <v>12</v>
      </c>
      <c r="O242" s="123">
        <f t="shared" si="7"/>
        <v>0</v>
      </c>
      <c r="P242" s="127" t="s">
        <v>336</v>
      </c>
    </row>
    <row r="243" spans="1:16" s="123" customFormat="1" x14ac:dyDescent="0.25">
      <c r="A243" s="123">
        <v>2014</v>
      </c>
      <c r="B243" s="124">
        <v>2</v>
      </c>
      <c r="C243" s="123" t="s">
        <v>160</v>
      </c>
      <c r="D243" s="123" t="s">
        <v>399</v>
      </c>
      <c r="E243" s="123">
        <v>24240</v>
      </c>
      <c r="F243" s="123">
        <v>15</v>
      </c>
      <c r="G243" s="123">
        <v>23210024240</v>
      </c>
      <c r="H243" s="125" t="s">
        <v>956</v>
      </c>
      <c r="I243" s="123" t="s">
        <v>957</v>
      </c>
      <c r="J243" s="123" t="s">
        <v>958</v>
      </c>
      <c r="K243" s="123">
        <v>8</v>
      </c>
      <c r="L243" s="126">
        <f t="shared" si="6"/>
        <v>0.53333333333333333</v>
      </c>
      <c r="M243" s="123" t="s">
        <v>959</v>
      </c>
      <c r="N243" s="123">
        <v>13</v>
      </c>
      <c r="O243" s="123">
        <f t="shared" si="7"/>
        <v>2</v>
      </c>
      <c r="P243" s="127" t="s">
        <v>336</v>
      </c>
    </row>
    <row r="244" spans="1:16" s="123" customFormat="1" x14ac:dyDescent="0.25">
      <c r="A244" s="123">
        <v>2015</v>
      </c>
      <c r="B244" s="124">
        <v>2</v>
      </c>
      <c r="C244" s="123" t="s">
        <v>160</v>
      </c>
      <c r="D244" s="123" t="s">
        <v>399</v>
      </c>
      <c r="E244" s="123">
        <v>24240</v>
      </c>
      <c r="F244" s="123">
        <v>15</v>
      </c>
      <c r="G244" s="123">
        <v>23210024240</v>
      </c>
      <c r="H244" s="125" t="s">
        <v>956</v>
      </c>
      <c r="I244" s="123" t="s">
        <v>957</v>
      </c>
      <c r="J244" s="123" t="s">
        <v>960</v>
      </c>
      <c r="K244" s="123">
        <v>6</v>
      </c>
      <c r="L244" s="126">
        <f t="shared" si="6"/>
        <v>0.4</v>
      </c>
      <c r="M244" s="123" t="s">
        <v>961</v>
      </c>
      <c r="N244" s="123">
        <v>9</v>
      </c>
      <c r="O244" s="123">
        <f t="shared" si="7"/>
        <v>6</v>
      </c>
      <c r="P244" s="127" t="s">
        <v>336</v>
      </c>
    </row>
    <row r="245" spans="1:16" s="123" customFormat="1" x14ac:dyDescent="0.25">
      <c r="A245" s="123">
        <v>2016</v>
      </c>
      <c r="B245" s="124">
        <v>2</v>
      </c>
      <c r="C245" s="123" t="s">
        <v>160</v>
      </c>
      <c r="D245" s="123" t="s">
        <v>399</v>
      </c>
      <c r="E245" s="123">
        <v>24240</v>
      </c>
      <c r="F245" s="123">
        <v>15</v>
      </c>
      <c r="G245" s="123">
        <v>23210024240</v>
      </c>
      <c r="H245" s="125" t="s">
        <v>956</v>
      </c>
      <c r="I245" s="123" t="s">
        <v>957</v>
      </c>
      <c r="J245" s="123" t="s">
        <v>962</v>
      </c>
      <c r="K245" s="123">
        <v>11</v>
      </c>
      <c r="L245" s="126">
        <f t="shared" si="6"/>
        <v>0.73333333333333328</v>
      </c>
      <c r="M245" s="123" t="s">
        <v>963</v>
      </c>
      <c r="N245" s="123">
        <v>10</v>
      </c>
      <c r="O245" s="123">
        <f t="shared" si="7"/>
        <v>5</v>
      </c>
      <c r="P245" s="127" t="s">
        <v>336</v>
      </c>
    </row>
    <row r="246" spans="1:16" s="123" customFormat="1" x14ac:dyDescent="0.25">
      <c r="A246" s="123">
        <v>2014</v>
      </c>
      <c r="B246" s="124">
        <v>2</v>
      </c>
      <c r="C246" s="123" t="s">
        <v>160</v>
      </c>
      <c r="D246" s="123" t="s">
        <v>399</v>
      </c>
      <c r="E246" s="123">
        <v>33411</v>
      </c>
      <c r="F246" s="123">
        <v>45</v>
      </c>
      <c r="G246" s="123">
        <v>23210033411</v>
      </c>
      <c r="H246" s="125" t="s">
        <v>416</v>
      </c>
      <c r="I246" s="123" t="s">
        <v>417</v>
      </c>
      <c r="J246" s="123" t="s">
        <v>964</v>
      </c>
      <c r="K246" s="123">
        <v>44</v>
      </c>
      <c r="L246" s="126">
        <f t="shared" si="6"/>
        <v>0.97777777777777775</v>
      </c>
      <c r="M246" s="123" t="s">
        <v>965</v>
      </c>
      <c r="N246" s="123">
        <v>42</v>
      </c>
      <c r="O246" s="123">
        <f t="shared" si="7"/>
        <v>3</v>
      </c>
      <c r="P246" s="127" t="s">
        <v>336</v>
      </c>
    </row>
    <row r="247" spans="1:16" s="123" customFormat="1" x14ac:dyDescent="0.25">
      <c r="A247" s="123">
        <v>2015</v>
      </c>
      <c r="B247" s="124">
        <v>2</v>
      </c>
      <c r="C247" s="123" t="s">
        <v>160</v>
      </c>
      <c r="D247" s="123" t="s">
        <v>399</v>
      </c>
      <c r="E247" s="123">
        <v>33411</v>
      </c>
      <c r="F247" s="123">
        <v>45</v>
      </c>
      <c r="G247" s="123">
        <v>23210033411</v>
      </c>
      <c r="H247" s="125" t="s">
        <v>416</v>
      </c>
      <c r="I247" s="123" t="s">
        <v>417</v>
      </c>
      <c r="J247" s="123" t="s">
        <v>966</v>
      </c>
      <c r="K247" s="123">
        <v>44</v>
      </c>
      <c r="L247" s="126">
        <f t="shared" si="6"/>
        <v>0.97777777777777775</v>
      </c>
      <c r="M247" s="123" t="s">
        <v>967</v>
      </c>
      <c r="N247" s="123">
        <v>42</v>
      </c>
      <c r="O247" s="123">
        <f t="shared" si="7"/>
        <v>3</v>
      </c>
      <c r="P247" s="127" t="s">
        <v>336</v>
      </c>
    </row>
    <row r="248" spans="1:16" s="123" customFormat="1" x14ac:dyDescent="0.25">
      <c r="A248" s="123">
        <v>2016</v>
      </c>
      <c r="B248" s="124">
        <v>2</v>
      </c>
      <c r="C248" s="123" t="s">
        <v>160</v>
      </c>
      <c r="D248" s="123" t="s">
        <v>399</v>
      </c>
      <c r="E248" s="123">
        <v>33411</v>
      </c>
      <c r="F248" s="123">
        <v>45</v>
      </c>
      <c r="G248" s="123">
        <v>23210033411</v>
      </c>
      <c r="H248" s="125" t="s">
        <v>416</v>
      </c>
      <c r="I248" s="123" t="s">
        <v>417</v>
      </c>
      <c r="J248" s="123" t="s">
        <v>968</v>
      </c>
      <c r="K248" s="123">
        <v>31</v>
      </c>
      <c r="L248" s="126">
        <f t="shared" si="6"/>
        <v>0.68888888888888888</v>
      </c>
      <c r="M248" s="123" t="s">
        <v>969</v>
      </c>
      <c r="N248" s="123">
        <v>37</v>
      </c>
      <c r="O248" s="123">
        <f t="shared" si="7"/>
        <v>8</v>
      </c>
      <c r="P248" s="127" t="s">
        <v>336</v>
      </c>
    </row>
    <row r="249" spans="1:16" s="123" customFormat="1" x14ac:dyDescent="0.25">
      <c r="A249" s="123">
        <v>2014</v>
      </c>
      <c r="B249" s="124">
        <v>2</v>
      </c>
      <c r="C249" s="123" t="s">
        <v>161</v>
      </c>
      <c r="D249" s="123" t="s">
        <v>331</v>
      </c>
      <c r="E249" s="123">
        <v>25007</v>
      </c>
      <c r="F249" s="123">
        <v>15</v>
      </c>
      <c r="G249" s="123">
        <v>23810025007</v>
      </c>
      <c r="H249" s="125" t="s">
        <v>578</v>
      </c>
      <c r="I249" s="123" t="s">
        <v>579</v>
      </c>
      <c r="J249" s="123" t="s">
        <v>970</v>
      </c>
      <c r="K249" s="123">
        <v>16</v>
      </c>
      <c r="L249" s="126">
        <f t="shared" si="6"/>
        <v>1.0666666666666667</v>
      </c>
      <c r="M249" s="123" t="s">
        <v>971</v>
      </c>
      <c r="N249" s="123">
        <v>14</v>
      </c>
      <c r="O249" s="123">
        <f t="shared" si="7"/>
        <v>1</v>
      </c>
      <c r="P249" s="127" t="s">
        <v>336</v>
      </c>
    </row>
    <row r="250" spans="1:16" s="123" customFormat="1" x14ac:dyDescent="0.25">
      <c r="A250" s="123">
        <v>2015</v>
      </c>
      <c r="B250" s="124">
        <v>2</v>
      </c>
      <c r="C250" s="123" t="s">
        <v>161</v>
      </c>
      <c r="D250" s="123" t="s">
        <v>331</v>
      </c>
      <c r="E250" s="123">
        <v>25007</v>
      </c>
      <c r="F250" s="123">
        <v>15</v>
      </c>
      <c r="G250" s="123">
        <v>23810025007</v>
      </c>
      <c r="H250" s="125" t="s">
        <v>578</v>
      </c>
      <c r="I250" s="123" t="s">
        <v>579</v>
      </c>
      <c r="J250" s="123" t="s">
        <v>972</v>
      </c>
      <c r="K250" s="123">
        <v>18</v>
      </c>
      <c r="L250" s="126">
        <f t="shared" si="6"/>
        <v>1.2</v>
      </c>
      <c r="M250" s="123" t="s">
        <v>973</v>
      </c>
      <c r="N250" s="123">
        <v>14</v>
      </c>
      <c r="O250" s="123">
        <f t="shared" si="7"/>
        <v>1</v>
      </c>
      <c r="P250" s="127" t="s">
        <v>336</v>
      </c>
    </row>
    <row r="251" spans="1:16" s="123" customFormat="1" x14ac:dyDescent="0.25">
      <c r="A251" s="123">
        <v>2016</v>
      </c>
      <c r="B251" s="124">
        <v>2</v>
      </c>
      <c r="C251" s="123" t="s">
        <v>161</v>
      </c>
      <c r="D251" s="123" t="s">
        <v>331</v>
      </c>
      <c r="E251" s="123">
        <v>25007</v>
      </c>
      <c r="F251" s="123">
        <v>15</v>
      </c>
      <c r="G251" s="123">
        <v>23810025007</v>
      </c>
      <c r="H251" s="125" t="s">
        <v>578</v>
      </c>
      <c r="I251" s="123" t="s">
        <v>579</v>
      </c>
      <c r="J251" s="123" t="s">
        <v>974</v>
      </c>
      <c r="K251" s="123">
        <v>15</v>
      </c>
      <c r="L251" s="126">
        <f t="shared" si="6"/>
        <v>1</v>
      </c>
      <c r="M251" s="123" t="s">
        <v>975</v>
      </c>
      <c r="N251" s="123">
        <v>12</v>
      </c>
      <c r="O251" s="123">
        <f t="shared" si="7"/>
        <v>3</v>
      </c>
      <c r="P251" s="127" t="s">
        <v>336</v>
      </c>
    </row>
    <row r="252" spans="1:16" s="123" customFormat="1" x14ac:dyDescent="0.25">
      <c r="A252" s="123">
        <v>2014</v>
      </c>
      <c r="B252" s="124">
        <v>2</v>
      </c>
      <c r="C252" s="123" t="s">
        <v>161</v>
      </c>
      <c r="D252" s="123" t="s">
        <v>331</v>
      </c>
      <c r="E252" s="123">
        <v>25106</v>
      </c>
      <c r="F252" s="123">
        <v>15</v>
      </c>
      <c r="G252" s="123">
        <v>23810025106</v>
      </c>
      <c r="H252" s="125" t="s">
        <v>586</v>
      </c>
      <c r="I252" s="123" t="s">
        <v>587</v>
      </c>
      <c r="J252" s="123" t="s">
        <v>976</v>
      </c>
      <c r="K252" s="123">
        <v>17</v>
      </c>
      <c r="L252" s="126">
        <f t="shared" si="6"/>
        <v>1.1333333333333333</v>
      </c>
      <c r="M252" s="123" t="s">
        <v>977</v>
      </c>
      <c r="N252" s="123">
        <v>11</v>
      </c>
      <c r="O252" s="123">
        <f t="shared" si="7"/>
        <v>4</v>
      </c>
      <c r="P252" s="127" t="s">
        <v>336</v>
      </c>
    </row>
    <row r="253" spans="1:16" s="123" customFormat="1" x14ac:dyDescent="0.25">
      <c r="A253" s="123">
        <v>2015</v>
      </c>
      <c r="B253" s="124">
        <v>2</v>
      </c>
      <c r="C253" s="123" t="s">
        <v>161</v>
      </c>
      <c r="D253" s="123" t="s">
        <v>331</v>
      </c>
      <c r="E253" s="123">
        <v>25106</v>
      </c>
      <c r="F253" s="123">
        <v>15</v>
      </c>
      <c r="G253" s="123">
        <v>23810025106</v>
      </c>
      <c r="H253" s="125" t="s">
        <v>586</v>
      </c>
      <c r="I253" s="123" t="s">
        <v>587</v>
      </c>
      <c r="J253" s="123" t="s">
        <v>978</v>
      </c>
      <c r="K253" s="123">
        <v>11</v>
      </c>
      <c r="L253" s="126">
        <f t="shared" si="6"/>
        <v>0.73333333333333328</v>
      </c>
      <c r="M253" s="123" t="s">
        <v>979</v>
      </c>
      <c r="N253" s="123">
        <v>13</v>
      </c>
      <c r="O253" s="123">
        <f t="shared" si="7"/>
        <v>2</v>
      </c>
      <c r="P253" s="127" t="s">
        <v>336</v>
      </c>
    </row>
    <row r="254" spans="1:16" s="123" customFormat="1" x14ac:dyDescent="0.25">
      <c r="A254" s="123">
        <v>2016</v>
      </c>
      <c r="B254" s="124">
        <v>2</v>
      </c>
      <c r="C254" s="123" t="s">
        <v>161</v>
      </c>
      <c r="D254" s="123" t="s">
        <v>331</v>
      </c>
      <c r="E254" s="123">
        <v>25106</v>
      </c>
      <c r="F254" s="123">
        <v>15</v>
      </c>
      <c r="G254" s="123">
        <v>23810025106</v>
      </c>
      <c r="H254" s="125" t="s">
        <v>586</v>
      </c>
      <c r="I254" s="123" t="s">
        <v>587</v>
      </c>
      <c r="J254" s="123" t="s">
        <v>980</v>
      </c>
      <c r="K254" s="123">
        <v>13</v>
      </c>
      <c r="L254" s="126">
        <f t="shared" si="6"/>
        <v>0.8666666666666667</v>
      </c>
      <c r="M254" s="123" t="s">
        <v>981</v>
      </c>
      <c r="N254" s="123">
        <v>11</v>
      </c>
      <c r="O254" s="123">
        <f t="shared" si="7"/>
        <v>4</v>
      </c>
      <c r="P254" s="127" t="s">
        <v>336</v>
      </c>
    </row>
    <row r="255" spans="1:16" s="123" customFormat="1" x14ac:dyDescent="0.25">
      <c r="A255" s="123">
        <v>2014</v>
      </c>
      <c r="B255" s="124">
        <v>2</v>
      </c>
      <c r="C255" s="123" t="s">
        <v>161</v>
      </c>
      <c r="D255" s="123" t="s">
        <v>331</v>
      </c>
      <c r="E255" s="123">
        <v>25218</v>
      </c>
      <c r="F255" s="123">
        <v>30</v>
      </c>
      <c r="G255" s="123">
        <v>23810025218</v>
      </c>
      <c r="H255" s="125" t="s">
        <v>488</v>
      </c>
      <c r="I255" s="123" t="s">
        <v>489</v>
      </c>
      <c r="J255" s="123" t="s">
        <v>982</v>
      </c>
      <c r="K255" s="123">
        <v>82</v>
      </c>
      <c r="L255" s="126">
        <f t="shared" si="6"/>
        <v>2.7333333333333334</v>
      </c>
      <c r="M255" s="123" t="s">
        <v>983</v>
      </c>
      <c r="N255" s="123" t="s">
        <v>367</v>
      </c>
      <c r="O255" s="123" t="str">
        <f t="shared" si="7"/>
        <v>-</v>
      </c>
      <c r="P255" s="127" t="s">
        <v>336</v>
      </c>
    </row>
    <row r="256" spans="1:16" s="123" customFormat="1" x14ac:dyDescent="0.25">
      <c r="A256" s="123">
        <v>2015</v>
      </c>
      <c r="B256" s="124">
        <v>2</v>
      </c>
      <c r="C256" s="123" t="s">
        <v>161</v>
      </c>
      <c r="D256" s="123" t="s">
        <v>331</v>
      </c>
      <c r="E256" s="123">
        <v>25218</v>
      </c>
      <c r="F256" s="123">
        <v>30</v>
      </c>
      <c r="G256" s="123">
        <v>23810025218</v>
      </c>
      <c r="H256" s="125" t="s">
        <v>488</v>
      </c>
      <c r="I256" s="123" t="s">
        <v>489</v>
      </c>
      <c r="J256" s="123" t="s">
        <v>984</v>
      </c>
      <c r="K256" s="123">
        <v>78</v>
      </c>
      <c r="L256" s="126">
        <f t="shared" si="6"/>
        <v>2.6</v>
      </c>
      <c r="M256" s="123" t="s">
        <v>985</v>
      </c>
      <c r="N256" s="123" t="s">
        <v>367</v>
      </c>
      <c r="O256" s="123" t="str">
        <f t="shared" si="7"/>
        <v>-</v>
      </c>
      <c r="P256" s="127" t="s">
        <v>336</v>
      </c>
    </row>
    <row r="257" spans="1:16" s="123" customFormat="1" x14ac:dyDescent="0.25">
      <c r="A257" s="123">
        <v>2016</v>
      </c>
      <c r="B257" s="124">
        <v>2</v>
      </c>
      <c r="C257" s="123" t="s">
        <v>161</v>
      </c>
      <c r="D257" s="123" t="s">
        <v>331</v>
      </c>
      <c r="E257" s="123">
        <v>25218</v>
      </c>
      <c r="F257" s="123">
        <v>30</v>
      </c>
      <c r="G257" s="123">
        <v>23810025218</v>
      </c>
      <c r="H257" s="125" t="s">
        <v>488</v>
      </c>
      <c r="I257" s="123" t="s">
        <v>489</v>
      </c>
      <c r="J257" s="123" t="s">
        <v>986</v>
      </c>
      <c r="K257" s="123">
        <v>89</v>
      </c>
      <c r="L257" s="126">
        <f t="shared" si="6"/>
        <v>2.9666666666666668</v>
      </c>
      <c r="M257" s="123" t="s">
        <v>987</v>
      </c>
      <c r="N257" s="123">
        <v>30</v>
      </c>
      <c r="O257" s="123">
        <f t="shared" si="7"/>
        <v>0</v>
      </c>
      <c r="P257" s="127" t="s">
        <v>336</v>
      </c>
    </row>
    <row r="258" spans="1:16" s="123" customFormat="1" x14ac:dyDescent="0.25">
      <c r="A258" s="123">
        <v>2014</v>
      </c>
      <c r="B258" s="124">
        <v>2</v>
      </c>
      <c r="C258" s="123" t="s">
        <v>161</v>
      </c>
      <c r="D258" s="123" t="s">
        <v>331</v>
      </c>
      <c r="E258" s="123">
        <v>25408</v>
      </c>
      <c r="F258" s="123">
        <v>10</v>
      </c>
      <c r="G258" s="123">
        <v>23810025408</v>
      </c>
      <c r="H258" s="125" t="s">
        <v>988</v>
      </c>
      <c r="I258" s="123" t="s">
        <v>989</v>
      </c>
      <c r="J258" s="123" t="s">
        <v>990</v>
      </c>
      <c r="K258" s="123">
        <v>13</v>
      </c>
      <c r="L258" s="126">
        <f t="shared" si="6"/>
        <v>1.3</v>
      </c>
      <c r="M258" s="123" t="s">
        <v>991</v>
      </c>
      <c r="N258" s="123">
        <v>10</v>
      </c>
      <c r="O258" s="123">
        <f t="shared" si="7"/>
        <v>0</v>
      </c>
      <c r="P258" s="127" t="s">
        <v>336</v>
      </c>
    </row>
    <row r="259" spans="1:16" s="123" customFormat="1" x14ac:dyDescent="0.25">
      <c r="A259" s="123">
        <v>2015</v>
      </c>
      <c r="B259" s="124">
        <v>2</v>
      </c>
      <c r="C259" s="123" t="s">
        <v>161</v>
      </c>
      <c r="D259" s="123" t="s">
        <v>331</v>
      </c>
      <c r="E259" s="123">
        <v>25408</v>
      </c>
      <c r="F259" s="123">
        <v>10</v>
      </c>
      <c r="G259" s="123">
        <v>23810025408</v>
      </c>
      <c r="H259" s="125" t="s">
        <v>988</v>
      </c>
      <c r="I259" s="123" t="s">
        <v>989</v>
      </c>
      <c r="J259" s="123" t="s">
        <v>992</v>
      </c>
      <c r="K259" s="123">
        <v>16</v>
      </c>
      <c r="L259" s="126">
        <f t="shared" ref="L259:L290" si="8">IFERROR(K259/F259,"")</f>
        <v>1.6</v>
      </c>
      <c r="M259" s="123" t="s">
        <v>993</v>
      </c>
      <c r="N259" s="123">
        <v>10</v>
      </c>
      <c r="O259" s="123">
        <f t="shared" ref="O259:O322" si="9">IFERROR(F259-N259,"-")</f>
        <v>0</v>
      </c>
      <c r="P259" s="127" t="s">
        <v>336</v>
      </c>
    </row>
    <row r="260" spans="1:16" s="123" customFormat="1" x14ac:dyDescent="0.25">
      <c r="A260" s="123">
        <v>2016</v>
      </c>
      <c r="B260" s="124">
        <v>2</v>
      </c>
      <c r="C260" s="123" t="s">
        <v>161</v>
      </c>
      <c r="D260" s="123" t="s">
        <v>331</v>
      </c>
      <c r="E260" s="123">
        <v>25408</v>
      </c>
      <c r="F260" s="123">
        <v>10</v>
      </c>
      <c r="G260" s="123">
        <v>23810025408</v>
      </c>
      <c r="H260" s="125" t="s">
        <v>988</v>
      </c>
      <c r="I260" s="123" t="s">
        <v>989</v>
      </c>
      <c r="J260" s="123" t="s">
        <v>994</v>
      </c>
      <c r="K260" s="123">
        <v>14</v>
      </c>
      <c r="L260" s="126">
        <f t="shared" si="8"/>
        <v>1.4</v>
      </c>
      <c r="M260" s="123" t="s">
        <v>995</v>
      </c>
      <c r="N260" s="123">
        <v>8</v>
      </c>
      <c r="O260" s="123">
        <f t="shared" si="9"/>
        <v>2</v>
      </c>
      <c r="P260" s="127" t="s">
        <v>336</v>
      </c>
    </row>
    <row r="261" spans="1:16" s="123" customFormat="1" x14ac:dyDescent="0.25">
      <c r="A261" s="123">
        <v>2014</v>
      </c>
      <c r="B261" s="124">
        <v>2</v>
      </c>
      <c r="C261" s="123" t="s">
        <v>161</v>
      </c>
      <c r="D261" s="123" t="s">
        <v>331</v>
      </c>
      <c r="E261" s="123">
        <v>25409</v>
      </c>
      <c r="F261" s="123">
        <v>15</v>
      </c>
      <c r="G261" s="123">
        <v>23810025409</v>
      </c>
      <c r="H261" s="125" t="s">
        <v>996</v>
      </c>
      <c r="I261" s="123" t="s">
        <v>997</v>
      </c>
      <c r="J261" s="123" t="s">
        <v>998</v>
      </c>
      <c r="K261" s="123">
        <v>24</v>
      </c>
      <c r="L261" s="126">
        <f t="shared" si="8"/>
        <v>1.6</v>
      </c>
      <c r="M261" s="123" t="s">
        <v>999</v>
      </c>
      <c r="N261" s="123">
        <v>15</v>
      </c>
      <c r="O261" s="123">
        <f t="shared" si="9"/>
        <v>0</v>
      </c>
      <c r="P261" s="127" t="s">
        <v>336</v>
      </c>
    </row>
    <row r="262" spans="1:16" s="123" customFormat="1" x14ac:dyDescent="0.25">
      <c r="A262" s="123">
        <v>2015</v>
      </c>
      <c r="B262" s="124">
        <v>2</v>
      </c>
      <c r="C262" s="123" t="s">
        <v>161</v>
      </c>
      <c r="D262" s="123" t="s">
        <v>331</v>
      </c>
      <c r="E262" s="123">
        <v>25409</v>
      </c>
      <c r="F262" s="123">
        <v>15</v>
      </c>
      <c r="G262" s="123">
        <v>23810025409</v>
      </c>
      <c r="H262" s="125" t="s">
        <v>996</v>
      </c>
      <c r="I262" s="123" t="s">
        <v>997</v>
      </c>
      <c r="J262" s="123" t="s">
        <v>1000</v>
      </c>
      <c r="K262" s="123">
        <v>19</v>
      </c>
      <c r="L262" s="126">
        <f t="shared" si="8"/>
        <v>1.2666666666666666</v>
      </c>
      <c r="M262" s="123" t="s">
        <v>1001</v>
      </c>
      <c r="N262" s="123">
        <v>14</v>
      </c>
      <c r="O262" s="123">
        <f t="shared" si="9"/>
        <v>1</v>
      </c>
      <c r="P262" s="127" t="s">
        <v>336</v>
      </c>
    </row>
    <row r="263" spans="1:16" s="123" customFormat="1" x14ac:dyDescent="0.25">
      <c r="A263" s="123">
        <v>2016</v>
      </c>
      <c r="B263" s="124">
        <v>2</v>
      </c>
      <c r="C263" s="123" t="s">
        <v>161</v>
      </c>
      <c r="D263" s="123" t="s">
        <v>331</v>
      </c>
      <c r="E263" s="123">
        <v>25409</v>
      </c>
      <c r="F263" s="123">
        <v>15</v>
      </c>
      <c r="G263" s="123">
        <v>23810025409</v>
      </c>
      <c r="H263" s="125" t="s">
        <v>996</v>
      </c>
      <c r="I263" s="123" t="s">
        <v>997</v>
      </c>
      <c r="J263" s="123" t="s">
        <v>1002</v>
      </c>
      <c r="K263" s="123">
        <v>16</v>
      </c>
      <c r="L263" s="126">
        <f t="shared" si="8"/>
        <v>1.0666666666666667</v>
      </c>
      <c r="M263" s="123" t="s">
        <v>1003</v>
      </c>
      <c r="N263" s="123">
        <v>12</v>
      </c>
      <c r="O263" s="123">
        <f t="shared" si="9"/>
        <v>3</v>
      </c>
      <c r="P263" s="127" t="s">
        <v>336</v>
      </c>
    </row>
    <row r="264" spans="1:16" s="123" customFormat="1" x14ac:dyDescent="0.25">
      <c r="A264" s="123">
        <v>2014</v>
      </c>
      <c r="B264" s="124">
        <v>2</v>
      </c>
      <c r="C264" s="123" t="s">
        <v>161</v>
      </c>
      <c r="D264" s="123" t="s">
        <v>331</v>
      </c>
      <c r="E264" s="123">
        <v>25510</v>
      </c>
      <c r="F264" s="123">
        <v>45</v>
      </c>
      <c r="G264" s="123">
        <v>23810025510</v>
      </c>
      <c r="H264" s="125" t="s">
        <v>594</v>
      </c>
      <c r="I264" s="123" t="s">
        <v>595</v>
      </c>
      <c r="J264" s="123" t="s">
        <v>1004</v>
      </c>
      <c r="K264" s="123">
        <v>31</v>
      </c>
      <c r="L264" s="126">
        <f t="shared" si="8"/>
        <v>0.68888888888888888</v>
      </c>
      <c r="M264" s="123" t="s">
        <v>1005</v>
      </c>
      <c r="N264" s="123" t="s">
        <v>367</v>
      </c>
      <c r="O264" s="123" t="str">
        <f t="shared" si="9"/>
        <v>-</v>
      </c>
      <c r="P264" s="127" t="s">
        <v>336</v>
      </c>
    </row>
    <row r="265" spans="1:16" s="123" customFormat="1" x14ac:dyDescent="0.25">
      <c r="A265" s="123">
        <v>2015</v>
      </c>
      <c r="B265" s="124">
        <v>2</v>
      </c>
      <c r="C265" s="123" t="s">
        <v>161</v>
      </c>
      <c r="D265" s="123" t="s">
        <v>331</v>
      </c>
      <c r="E265" s="123">
        <v>25510</v>
      </c>
      <c r="F265" s="123">
        <v>45</v>
      </c>
      <c r="G265" s="123">
        <v>23810025510</v>
      </c>
      <c r="H265" s="125" t="s">
        <v>594</v>
      </c>
      <c r="I265" s="123" t="s">
        <v>595</v>
      </c>
      <c r="J265" s="123" t="s">
        <v>1006</v>
      </c>
      <c r="K265" s="123">
        <v>34</v>
      </c>
      <c r="L265" s="126">
        <f t="shared" si="8"/>
        <v>0.75555555555555554</v>
      </c>
      <c r="M265" s="123" t="s">
        <v>1007</v>
      </c>
      <c r="N265" s="123" t="s">
        <v>367</v>
      </c>
      <c r="O265" s="123" t="str">
        <f t="shared" si="9"/>
        <v>-</v>
      </c>
      <c r="P265" s="127" t="s">
        <v>336</v>
      </c>
    </row>
    <row r="266" spans="1:16" s="123" customFormat="1" x14ac:dyDescent="0.25">
      <c r="A266" s="123">
        <v>2016</v>
      </c>
      <c r="B266" s="124">
        <v>2</v>
      </c>
      <c r="C266" s="123" t="s">
        <v>161</v>
      </c>
      <c r="D266" s="123" t="s">
        <v>331</v>
      </c>
      <c r="E266" s="123">
        <v>25510</v>
      </c>
      <c r="F266" s="123">
        <v>45</v>
      </c>
      <c r="G266" s="123">
        <v>23810025510</v>
      </c>
      <c r="H266" s="125" t="s">
        <v>594</v>
      </c>
      <c r="I266" s="123" t="s">
        <v>595</v>
      </c>
      <c r="J266" s="123" t="s">
        <v>1008</v>
      </c>
      <c r="K266" s="123">
        <v>37</v>
      </c>
      <c r="L266" s="126">
        <f t="shared" si="8"/>
        <v>0.82222222222222219</v>
      </c>
      <c r="M266" s="123" t="s">
        <v>1009</v>
      </c>
      <c r="N266" s="123">
        <v>43</v>
      </c>
      <c r="O266" s="123">
        <f t="shared" si="9"/>
        <v>2</v>
      </c>
      <c r="P266" s="127" t="s">
        <v>336</v>
      </c>
    </row>
    <row r="267" spans="1:16" s="123" customFormat="1" x14ac:dyDescent="0.25">
      <c r="A267" s="123">
        <v>2014</v>
      </c>
      <c r="B267" s="124">
        <v>2</v>
      </c>
      <c r="C267" s="123" t="s">
        <v>161</v>
      </c>
      <c r="D267" s="123" t="s">
        <v>331</v>
      </c>
      <c r="E267" s="123">
        <v>30001</v>
      </c>
      <c r="F267" s="123">
        <v>52</v>
      </c>
      <c r="G267" s="123">
        <v>23810030001</v>
      </c>
      <c r="H267" s="125" t="s">
        <v>332</v>
      </c>
      <c r="I267" s="123" t="s">
        <v>333</v>
      </c>
      <c r="J267" s="123" t="s">
        <v>1010</v>
      </c>
      <c r="K267" s="123">
        <v>41</v>
      </c>
      <c r="L267" s="126">
        <f t="shared" si="8"/>
        <v>0.78846153846153844</v>
      </c>
      <c r="M267" s="123" t="s">
        <v>1011</v>
      </c>
      <c r="N267" s="123">
        <v>51</v>
      </c>
      <c r="O267" s="123">
        <f t="shared" si="9"/>
        <v>1</v>
      </c>
      <c r="P267" s="127" t="s">
        <v>336</v>
      </c>
    </row>
    <row r="268" spans="1:16" s="123" customFormat="1" x14ac:dyDescent="0.25">
      <c r="A268" s="123">
        <v>2015</v>
      </c>
      <c r="B268" s="124">
        <v>2</v>
      </c>
      <c r="C268" s="123" t="s">
        <v>161</v>
      </c>
      <c r="D268" s="123" t="s">
        <v>331</v>
      </c>
      <c r="E268" s="123">
        <v>30001</v>
      </c>
      <c r="F268" s="123">
        <v>52</v>
      </c>
      <c r="G268" s="123">
        <v>23810030001</v>
      </c>
      <c r="H268" s="125" t="s">
        <v>332</v>
      </c>
      <c r="I268" s="123" t="s">
        <v>333</v>
      </c>
      <c r="J268" s="123" t="s">
        <v>1012</v>
      </c>
      <c r="K268" s="123">
        <v>24</v>
      </c>
      <c r="L268" s="126">
        <f t="shared" si="8"/>
        <v>0.46153846153846156</v>
      </c>
      <c r="M268" s="123" t="s">
        <v>1013</v>
      </c>
      <c r="N268" s="123">
        <v>51</v>
      </c>
      <c r="O268" s="123">
        <f t="shared" si="9"/>
        <v>1</v>
      </c>
      <c r="P268" s="127" t="s">
        <v>336</v>
      </c>
    </row>
    <row r="269" spans="1:16" s="123" customFormat="1" x14ac:dyDescent="0.25">
      <c r="A269" s="123">
        <v>2016</v>
      </c>
      <c r="B269" s="124">
        <v>2</v>
      </c>
      <c r="C269" s="123" t="s">
        <v>161</v>
      </c>
      <c r="D269" s="123" t="s">
        <v>331</v>
      </c>
      <c r="E269" s="123">
        <v>30001</v>
      </c>
      <c r="F269" s="123">
        <v>53</v>
      </c>
      <c r="G269" s="123">
        <v>23810030001</v>
      </c>
      <c r="H269" s="125" t="s">
        <v>332</v>
      </c>
      <c r="I269" s="123" t="s">
        <v>333</v>
      </c>
      <c r="J269" s="123" t="s">
        <v>1014</v>
      </c>
      <c r="K269" s="123">
        <v>21</v>
      </c>
      <c r="L269" s="126">
        <f t="shared" si="8"/>
        <v>0.39622641509433965</v>
      </c>
      <c r="M269" s="123" t="s">
        <v>1015</v>
      </c>
      <c r="N269" s="123">
        <v>51</v>
      </c>
      <c r="O269" s="123">
        <f t="shared" si="9"/>
        <v>2</v>
      </c>
      <c r="P269" s="127" t="s">
        <v>336</v>
      </c>
    </row>
    <row r="270" spans="1:16" s="123" customFormat="1" x14ac:dyDescent="0.25">
      <c r="A270" s="123">
        <v>2014</v>
      </c>
      <c r="B270" s="124">
        <v>2</v>
      </c>
      <c r="C270" s="123" t="s">
        <v>161</v>
      </c>
      <c r="D270" s="123" t="s">
        <v>331</v>
      </c>
      <c r="E270" s="123">
        <v>31106</v>
      </c>
      <c r="F270" s="123">
        <v>17</v>
      </c>
      <c r="G270" s="123">
        <v>23810031106</v>
      </c>
      <c r="H270" s="125" t="s">
        <v>1016</v>
      </c>
      <c r="I270" s="123" t="s">
        <v>1017</v>
      </c>
      <c r="J270" s="123" t="s">
        <v>1018</v>
      </c>
      <c r="K270" s="123">
        <v>30</v>
      </c>
      <c r="L270" s="126">
        <f t="shared" si="8"/>
        <v>1.7647058823529411</v>
      </c>
      <c r="M270" s="123" t="s">
        <v>1019</v>
      </c>
      <c r="N270" s="123">
        <v>18</v>
      </c>
      <c r="O270" s="123">
        <f t="shared" si="9"/>
        <v>-1</v>
      </c>
      <c r="P270" s="127" t="s">
        <v>336</v>
      </c>
    </row>
    <row r="271" spans="1:16" s="123" customFormat="1" x14ac:dyDescent="0.25">
      <c r="A271" s="123">
        <v>2015</v>
      </c>
      <c r="B271" s="124">
        <v>2</v>
      </c>
      <c r="C271" s="123" t="s">
        <v>161</v>
      </c>
      <c r="D271" s="123" t="s">
        <v>331</v>
      </c>
      <c r="E271" s="123">
        <v>31106</v>
      </c>
      <c r="F271" s="123">
        <v>17</v>
      </c>
      <c r="G271" s="123">
        <v>23810031106</v>
      </c>
      <c r="H271" s="125" t="s">
        <v>1016</v>
      </c>
      <c r="I271" s="123" t="s">
        <v>1017</v>
      </c>
      <c r="J271" s="123" t="s">
        <v>1020</v>
      </c>
      <c r="K271" s="123">
        <v>22</v>
      </c>
      <c r="L271" s="126">
        <f t="shared" si="8"/>
        <v>1.2941176470588236</v>
      </c>
      <c r="M271" s="123" t="s">
        <v>1021</v>
      </c>
      <c r="N271" s="123">
        <v>17</v>
      </c>
      <c r="O271" s="123">
        <f t="shared" si="9"/>
        <v>0</v>
      </c>
      <c r="P271" s="127" t="s">
        <v>336</v>
      </c>
    </row>
    <row r="272" spans="1:16" s="123" customFormat="1" x14ac:dyDescent="0.25">
      <c r="A272" s="123">
        <v>2016</v>
      </c>
      <c r="B272" s="124">
        <v>2</v>
      </c>
      <c r="C272" s="123" t="s">
        <v>161</v>
      </c>
      <c r="D272" s="123" t="s">
        <v>331</v>
      </c>
      <c r="E272" s="123">
        <v>31106</v>
      </c>
      <c r="F272" s="123">
        <v>17</v>
      </c>
      <c r="G272" s="123">
        <v>23810031106</v>
      </c>
      <c r="H272" s="125" t="s">
        <v>1016</v>
      </c>
      <c r="I272" s="123" t="s">
        <v>1017</v>
      </c>
      <c r="J272" s="123" t="s">
        <v>1022</v>
      </c>
      <c r="K272" s="123">
        <v>29</v>
      </c>
      <c r="L272" s="126">
        <f t="shared" si="8"/>
        <v>1.7058823529411764</v>
      </c>
      <c r="M272" s="123" t="s">
        <v>1023</v>
      </c>
      <c r="N272" s="123">
        <v>17</v>
      </c>
      <c r="O272" s="123">
        <f t="shared" si="9"/>
        <v>0</v>
      </c>
      <c r="P272" s="127" t="s">
        <v>336</v>
      </c>
    </row>
    <row r="273" spans="1:16" s="123" customFormat="1" x14ac:dyDescent="0.25">
      <c r="A273" s="123">
        <v>2014</v>
      </c>
      <c r="B273" s="124">
        <v>2</v>
      </c>
      <c r="C273" s="123" t="s">
        <v>161</v>
      </c>
      <c r="D273" s="123" t="s">
        <v>331</v>
      </c>
      <c r="E273" s="123">
        <v>31202</v>
      </c>
      <c r="F273" s="123">
        <v>53</v>
      </c>
      <c r="G273" s="123">
        <v>23810031202</v>
      </c>
      <c r="H273" s="125" t="s">
        <v>341</v>
      </c>
      <c r="I273" s="123" t="s">
        <v>342</v>
      </c>
      <c r="J273" s="123" t="s">
        <v>1024</v>
      </c>
      <c r="K273" s="123">
        <v>102</v>
      </c>
      <c r="L273" s="126">
        <f t="shared" si="8"/>
        <v>1.9245283018867925</v>
      </c>
      <c r="M273" s="123" t="s">
        <v>1025</v>
      </c>
      <c r="N273" s="123">
        <v>49</v>
      </c>
      <c r="O273" s="123">
        <f t="shared" si="9"/>
        <v>4</v>
      </c>
      <c r="P273" s="127" t="s">
        <v>336</v>
      </c>
    </row>
    <row r="274" spans="1:16" s="123" customFormat="1" x14ac:dyDescent="0.25">
      <c r="A274" s="123">
        <v>2015</v>
      </c>
      <c r="B274" s="124">
        <v>2</v>
      </c>
      <c r="C274" s="123" t="s">
        <v>161</v>
      </c>
      <c r="D274" s="123" t="s">
        <v>331</v>
      </c>
      <c r="E274" s="123">
        <v>31202</v>
      </c>
      <c r="F274" s="123">
        <v>52</v>
      </c>
      <c r="G274" s="123">
        <v>23810031202</v>
      </c>
      <c r="H274" s="125" t="s">
        <v>341</v>
      </c>
      <c r="I274" s="123" t="s">
        <v>342</v>
      </c>
      <c r="J274" s="123" t="s">
        <v>1026</v>
      </c>
      <c r="K274" s="123">
        <v>79</v>
      </c>
      <c r="L274" s="126">
        <f t="shared" si="8"/>
        <v>1.5192307692307692</v>
      </c>
      <c r="M274" s="123" t="s">
        <v>1027</v>
      </c>
      <c r="N274" s="123">
        <v>51</v>
      </c>
      <c r="O274" s="123">
        <f t="shared" si="9"/>
        <v>1</v>
      </c>
      <c r="P274" s="127" t="s">
        <v>336</v>
      </c>
    </row>
    <row r="275" spans="1:16" s="123" customFormat="1" x14ac:dyDescent="0.25">
      <c r="A275" s="123">
        <v>2016</v>
      </c>
      <c r="B275" s="124">
        <v>2</v>
      </c>
      <c r="C275" s="123" t="s">
        <v>161</v>
      </c>
      <c r="D275" s="123" t="s">
        <v>331</v>
      </c>
      <c r="E275" s="123">
        <v>31202</v>
      </c>
      <c r="F275" s="123">
        <v>53</v>
      </c>
      <c r="G275" s="123">
        <v>23810031202</v>
      </c>
      <c r="H275" s="125" t="s">
        <v>341</v>
      </c>
      <c r="I275" s="123" t="s">
        <v>342</v>
      </c>
      <c r="J275" s="123" t="s">
        <v>1028</v>
      </c>
      <c r="K275" s="123">
        <v>112</v>
      </c>
      <c r="L275" s="126">
        <f t="shared" si="8"/>
        <v>2.1132075471698113</v>
      </c>
      <c r="M275" s="123" t="s">
        <v>1029</v>
      </c>
      <c r="N275" s="123">
        <v>54</v>
      </c>
      <c r="O275" s="123">
        <f t="shared" si="9"/>
        <v>-1</v>
      </c>
      <c r="P275" s="127" t="s">
        <v>336</v>
      </c>
    </row>
    <row r="276" spans="1:16" s="123" customFormat="1" x14ac:dyDescent="0.25">
      <c r="A276" s="123">
        <v>2014</v>
      </c>
      <c r="B276" s="124">
        <v>2</v>
      </c>
      <c r="C276" s="123" t="s">
        <v>161</v>
      </c>
      <c r="D276" s="123" t="s">
        <v>331</v>
      </c>
      <c r="E276" s="123">
        <v>34403</v>
      </c>
      <c r="F276" s="123">
        <v>18</v>
      </c>
      <c r="G276" s="123">
        <v>23810034403</v>
      </c>
      <c r="H276" s="125" t="s">
        <v>1030</v>
      </c>
      <c r="I276" s="123" t="s">
        <v>1031</v>
      </c>
      <c r="J276" s="123" t="s">
        <v>1032</v>
      </c>
      <c r="K276" s="123">
        <v>65</v>
      </c>
      <c r="L276" s="126">
        <f t="shared" si="8"/>
        <v>3.6111111111111112</v>
      </c>
      <c r="M276" s="123" t="s">
        <v>1033</v>
      </c>
      <c r="N276" s="123">
        <v>17</v>
      </c>
      <c r="O276" s="123">
        <f t="shared" si="9"/>
        <v>1</v>
      </c>
      <c r="P276" s="127" t="s">
        <v>336</v>
      </c>
    </row>
    <row r="277" spans="1:16" s="123" customFormat="1" x14ac:dyDescent="0.25">
      <c r="A277" s="123">
        <v>2015</v>
      </c>
      <c r="B277" s="124">
        <v>2</v>
      </c>
      <c r="C277" s="123" t="s">
        <v>161</v>
      </c>
      <c r="D277" s="123" t="s">
        <v>331</v>
      </c>
      <c r="E277" s="123">
        <v>34403</v>
      </c>
      <c r="F277" s="123">
        <v>18</v>
      </c>
      <c r="G277" s="123">
        <v>23810034403</v>
      </c>
      <c r="H277" s="125" t="s">
        <v>1030</v>
      </c>
      <c r="I277" s="123" t="s">
        <v>1031</v>
      </c>
      <c r="J277" s="123" t="s">
        <v>1034</v>
      </c>
      <c r="K277" s="123">
        <v>80</v>
      </c>
      <c r="L277" s="126">
        <f t="shared" si="8"/>
        <v>4.4444444444444446</v>
      </c>
      <c r="M277" s="123" t="s">
        <v>1035</v>
      </c>
      <c r="N277" s="123">
        <v>16</v>
      </c>
      <c r="O277" s="123">
        <f t="shared" si="9"/>
        <v>2</v>
      </c>
      <c r="P277" s="127" t="s">
        <v>336</v>
      </c>
    </row>
    <row r="278" spans="1:16" s="123" customFormat="1" x14ac:dyDescent="0.25">
      <c r="A278" s="123">
        <v>2016</v>
      </c>
      <c r="B278" s="124">
        <v>2</v>
      </c>
      <c r="C278" s="123" t="s">
        <v>161</v>
      </c>
      <c r="D278" s="123" t="s">
        <v>331</v>
      </c>
      <c r="E278" s="123">
        <v>34403</v>
      </c>
      <c r="F278" s="123">
        <v>18</v>
      </c>
      <c r="G278" s="123">
        <v>23810034403</v>
      </c>
      <c r="H278" s="125" t="s">
        <v>1030</v>
      </c>
      <c r="I278" s="123" t="s">
        <v>1031</v>
      </c>
      <c r="J278" s="123" t="s">
        <v>1036</v>
      </c>
      <c r="K278" s="123">
        <v>127</v>
      </c>
      <c r="L278" s="126">
        <f t="shared" si="8"/>
        <v>7.0555555555555554</v>
      </c>
      <c r="M278" s="123" t="s">
        <v>1037</v>
      </c>
      <c r="N278" s="123">
        <v>18</v>
      </c>
      <c r="O278" s="123">
        <f t="shared" si="9"/>
        <v>0</v>
      </c>
      <c r="P278" s="127" t="s">
        <v>336</v>
      </c>
    </row>
    <row r="279" spans="1:16" s="123" customFormat="1" x14ac:dyDescent="0.25">
      <c r="A279" s="123">
        <v>2014</v>
      </c>
      <c r="B279" s="124">
        <v>2</v>
      </c>
      <c r="C279" s="123" t="s">
        <v>161</v>
      </c>
      <c r="D279" s="123" t="s">
        <v>399</v>
      </c>
      <c r="E279" s="123">
        <v>25434</v>
      </c>
      <c r="F279" s="123">
        <v>10</v>
      </c>
      <c r="G279" s="123">
        <v>23210025434</v>
      </c>
      <c r="H279" s="125" t="s">
        <v>1038</v>
      </c>
      <c r="I279" s="123" t="s">
        <v>989</v>
      </c>
      <c r="J279" s="123" t="s">
        <v>1039</v>
      </c>
      <c r="K279" s="123">
        <v>20</v>
      </c>
      <c r="L279" s="126">
        <f t="shared" si="8"/>
        <v>2</v>
      </c>
      <c r="M279" s="123" t="s">
        <v>1040</v>
      </c>
      <c r="N279" s="123">
        <v>8</v>
      </c>
      <c r="O279" s="123">
        <f t="shared" si="9"/>
        <v>2</v>
      </c>
      <c r="P279" s="127" t="s">
        <v>336</v>
      </c>
    </row>
    <row r="280" spans="1:16" s="123" customFormat="1" x14ac:dyDescent="0.25">
      <c r="A280" s="123">
        <v>2015</v>
      </c>
      <c r="B280" s="124">
        <v>2</v>
      </c>
      <c r="C280" s="123" t="s">
        <v>161</v>
      </c>
      <c r="D280" s="123" t="s">
        <v>399</v>
      </c>
      <c r="E280" s="123">
        <v>25434</v>
      </c>
      <c r="F280" s="123">
        <v>10</v>
      </c>
      <c r="G280" s="123">
        <v>23210025434</v>
      </c>
      <c r="H280" s="125" t="s">
        <v>1038</v>
      </c>
      <c r="I280" s="123" t="s">
        <v>989</v>
      </c>
      <c r="J280" s="123" t="s">
        <v>1041</v>
      </c>
      <c r="K280" s="123">
        <v>20</v>
      </c>
      <c r="L280" s="126">
        <f t="shared" si="8"/>
        <v>2</v>
      </c>
      <c r="M280" s="123" t="s">
        <v>1042</v>
      </c>
      <c r="N280" s="123">
        <v>9</v>
      </c>
      <c r="O280" s="123">
        <f t="shared" si="9"/>
        <v>1</v>
      </c>
      <c r="P280" s="127" t="s">
        <v>336</v>
      </c>
    </row>
    <row r="281" spans="1:16" s="123" customFormat="1" x14ac:dyDescent="0.25">
      <c r="A281" s="123">
        <v>2016</v>
      </c>
      <c r="B281" s="124">
        <v>2</v>
      </c>
      <c r="C281" s="123" t="s">
        <v>161</v>
      </c>
      <c r="D281" s="123" t="s">
        <v>399</v>
      </c>
      <c r="E281" s="123">
        <v>25434</v>
      </c>
      <c r="F281" s="123">
        <v>10</v>
      </c>
      <c r="G281" s="123">
        <v>23210025434</v>
      </c>
      <c r="H281" s="125" t="s">
        <v>1038</v>
      </c>
      <c r="I281" s="123" t="s">
        <v>989</v>
      </c>
      <c r="J281" s="123" t="s">
        <v>1043</v>
      </c>
      <c r="K281" s="123">
        <v>36</v>
      </c>
      <c r="L281" s="126">
        <f t="shared" si="8"/>
        <v>3.6</v>
      </c>
      <c r="M281" s="123" t="s">
        <v>1044</v>
      </c>
      <c r="N281" s="123">
        <v>15</v>
      </c>
      <c r="O281" s="123">
        <f t="shared" si="9"/>
        <v>-5</v>
      </c>
      <c r="P281" s="127" t="s">
        <v>336</v>
      </c>
    </row>
    <row r="282" spans="1:16" s="123" customFormat="1" x14ac:dyDescent="0.25">
      <c r="A282" s="123">
        <v>2014</v>
      </c>
      <c r="B282" s="124">
        <v>2</v>
      </c>
      <c r="C282" s="123" t="s">
        <v>161</v>
      </c>
      <c r="D282" s="123" t="s">
        <v>399</v>
      </c>
      <c r="E282" s="123">
        <v>25435</v>
      </c>
      <c r="F282" s="123">
        <v>15</v>
      </c>
      <c r="G282" s="123">
        <v>23210025435</v>
      </c>
      <c r="H282" s="125" t="s">
        <v>1045</v>
      </c>
      <c r="I282" s="123" t="s">
        <v>1046</v>
      </c>
      <c r="J282" s="123" t="s">
        <v>1047</v>
      </c>
      <c r="K282" s="123">
        <v>18</v>
      </c>
      <c r="L282" s="126">
        <f t="shared" si="8"/>
        <v>1.2</v>
      </c>
      <c r="M282" s="123" t="s">
        <v>1048</v>
      </c>
      <c r="N282" s="123">
        <v>16</v>
      </c>
      <c r="O282" s="123">
        <f t="shared" si="9"/>
        <v>-1</v>
      </c>
      <c r="P282" s="127" t="s">
        <v>336</v>
      </c>
    </row>
    <row r="283" spans="1:16" s="123" customFormat="1" x14ac:dyDescent="0.25">
      <c r="A283" s="123">
        <v>2015</v>
      </c>
      <c r="B283" s="124">
        <v>2</v>
      </c>
      <c r="C283" s="123" t="s">
        <v>161</v>
      </c>
      <c r="D283" s="123" t="s">
        <v>399</v>
      </c>
      <c r="E283" s="123">
        <v>25435</v>
      </c>
      <c r="F283" s="123">
        <v>15</v>
      </c>
      <c r="G283" s="123">
        <v>23210025435</v>
      </c>
      <c r="H283" s="125" t="s">
        <v>1045</v>
      </c>
      <c r="I283" s="123" t="s">
        <v>1046</v>
      </c>
      <c r="J283" s="123" t="s">
        <v>1049</v>
      </c>
      <c r="K283" s="123">
        <v>4</v>
      </c>
      <c r="L283" s="126">
        <f t="shared" si="8"/>
        <v>0.26666666666666666</v>
      </c>
      <c r="M283" s="123" t="s">
        <v>1050</v>
      </c>
      <c r="N283" s="123">
        <v>13</v>
      </c>
      <c r="O283" s="123">
        <f t="shared" si="9"/>
        <v>2</v>
      </c>
      <c r="P283" s="127" t="s">
        <v>336</v>
      </c>
    </row>
    <row r="284" spans="1:16" s="123" customFormat="1" x14ac:dyDescent="0.25">
      <c r="A284" s="123">
        <v>2016</v>
      </c>
      <c r="B284" s="124">
        <v>2</v>
      </c>
      <c r="C284" s="123" t="s">
        <v>161</v>
      </c>
      <c r="D284" s="123" t="s">
        <v>399</v>
      </c>
      <c r="E284" s="123">
        <v>25435</v>
      </c>
      <c r="F284" s="123">
        <v>15</v>
      </c>
      <c r="G284" s="123">
        <v>23210025435</v>
      </c>
      <c r="H284" s="125" t="s">
        <v>1045</v>
      </c>
      <c r="I284" s="123" t="s">
        <v>1046</v>
      </c>
      <c r="J284" s="123" t="s">
        <v>1051</v>
      </c>
      <c r="K284" s="123">
        <v>19</v>
      </c>
      <c r="L284" s="126">
        <f t="shared" si="8"/>
        <v>1.2666666666666666</v>
      </c>
      <c r="M284" s="123" t="s">
        <v>1052</v>
      </c>
      <c r="N284" s="123">
        <v>15</v>
      </c>
      <c r="O284" s="123">
        <f t="shared" si="9"/>
        <v>0</v>
      </c>
      <c r="P284" s="127" t="s">
        <v>336</v>
      </c>
    </row>
    <row r="285" spans="1:16" s="123" customFormat="1" x14ac:dyDescent="0.25">
      <c r="A285" s="123">
        <v>2014</v>
      </c>
      <c r="B285" s="124">
        <v>2</v>
      </c>
      <c r="C285" s="123" t="s">
        <v>161</v>
      </c>
      <c r="D285" s="123" t="s">
        <v>399</v>
      </c>
      <c r="E285" s="123">
        <v>31122</v>
      </c>
      <c r="F285" s="123">
        <v>30</v>
      </c>
      <c r="G285" s="123">
        <v>23210031122</v>
      </c>
      <c r="H285" s="125" t="s">
        <v>1053</v>
      </c>
      <c r="I285" s="123" t="s">
        <v>1054</v>
      </c>
      <c r="J285" s="123" t="s">
        <v>1055</v>
      </c>
      <c r="K285" s="123">
        <v>29</v>
      </c>
      <c r="L285" s="126">
        <f t="shared" si="8"/>
        <v>0.96666666666666667</v>
      </c>
      <c r="M285" s="123" t="s">
        <v>1056</v>
      </c>
      <c r="N285" s="123" t="s">
        <v>367</v>
      </c>
      <c r="O285" s="123" t="str">
        <f t="shared" si="9"/>
        <v>-</v>
      </c>
      <c r="P285" s="127" t="s">
        <v>336</v>
      </c>
    </row>
    <row r="286" spans="1:16" s="123" customFormat="1" x14ac:dyDescent="0.25">
      <c r="A286" s="123">
        <v>2015</v>
      </c>
      <c r="B286" s="124">
        <v>2</v>
      </c>
      <c r="C286" s="123" t="s">
        <v>161</v>
      </c>
      <c r="D286" s="123" t="s">
        <v>399</v>
      </c>
      <c r="E286" s="123">
        <v>31122</v>
      </c>
      <c r="F286" s="123">
        <v>30</v>
      </c>
      <c r="G286" s="123">
        <v>23210031122</v>
      </c>
      <c r="H286" s="125" t="s">
        <v>1053</v>
      </c>
      <c r="I286" s="123" t="s">
        <v>1054</v>
      </c>
      <c r="J286" s="123" t="s">
        <v>1057</v>
      </c>
      <c r="K286" s="123">
        <v>21</v>
      </c>
      <c r="L286" s="126">
        <f t="shared" si="8"/>
        <v>0.7</v>
      </c>
      <c r="M286" s="123" t="s">
        <v>1058</v>
      </c>
      <c r="N286" s="123">
        <v>29</v>
      </c>
      <c r="O286" s="123">
        <f t="shared" si="9"/>
        <v>1</v>
      </c>
      <c r="P286" s="127" t="s">
        <v>336</v>
      </c>
    </row>
    <row r="287" spans="1:16" s="123" customFormat="1" x14ac:dyDescent="0.25">
      <c r="A287" s="123">
        <v>2016</v>
      </c>
      <c r="B287" s="124">
        <v>2</v>
      </c>
      <c r="C287" s="123" t="s">
        <v>161</v>
      </c>
      <c r="D287" s="123" t="s">
        <v>399</v>
      </c>
      <c r="E287" s="123">
        <v>31122</v>
      </c>
      <c r="F287" s="123">
        <v>30</v>
      </c>
      <c r="G287" s="123">
        <v>23210031122</v>
      </c>
      <c r="H287" s="125" t="s">
        <v>1053</v>
      </c>
      <c r="I287" s="123" t="s">
        <v>1054</v>
      </c>
      <c r="J287" s="123" t="s">
        <v>1059</v>
      </c>
      <c r="K287" s="123">
        <v>29</v>
      </c>
      <c r="L287" s="126">
        <f t="shared" si="8"/>
        <v>0.96666666666666667</v>
      </c>
      <c r="M287" s="123" t="s">
        <v>1060</v>
      </c>
      <c r="N287" s="123">
        <v>29</v>
      </c>
      <c r="O287" s="123">
        <f t="shared" si="9"/>
        <v>1</v>
      </c>
      <c r="P287" s="127" t="s">
        <v>336</v>
      </c>
    </row>
    <row r="288" spans="1:16" s="123" customFormat="1" x14ac:dyDescent="0.25">
      <c r="A288" s="123">
        <v>2014</v>
      </c>
      <c r="B288" s="124">
        <v>2</v>
      </c>
      <c r="C288" s="123" t="s">
        <v>162</v>
      </c>
      <c r="D288" s="123" t="s">
        <v>331</v>
      </c>
      <c r="E288" s="123">
        <v>30001</v>
      </c>
      <c r="F288" s="123">
        <v>35</v>
      </c>
      <c r="G288" s="123">
        <v>23810030001</v>
      </c>
      <c r="H288" s="125" t="s">
        <v>332</v>
      </c>
      <c r="I288" s="123" t="s">
        <v>333</v>
      </c>
      <c r="J288" s="123" t="s">
        <v>1061</v>
      </c>
      <c r="K288" s="123">
        <v>33</v>
      </c>
      <c r="L288" s="126">
        <f t="shared" si="8"/>
        <v>0.94285714285714284</v>
      </c>
      <c r="M288" s="123" t="s">
        <v>1062</v>
      </c>
      <c r="N288" s="123">
        <v>33</v>
      </c>
      <c r="O288" s="123">
        <f t="shared" si="9"/>
        <v>2</v>
      </c>
      <c r="P288" s="127" t="s">
        <v>336</v>
      </c>
    </row>
    <row r="289" spans="1:16" s="123" customFormat="1" x14ac:dyDescent="0.25">
      <c r="A289" s="123">
        <v>2015</v>
      </c>
      <c r="B289" s="124">
        <v>2</v>
      </c>
      <c r="C289" s="123" t="s">
        <v>162</v>
      </c>
      <c r="D289" s="123" t="s">
        <v>331</v>
      </c>
      <c r="E289" s="123">
        <v>30001</v>
      </c>
      <c r="F289" s="123">
        <v>35</v>
      </c>
      <c r="G289" s="123">
        <v>23810030001</v>
      </c>
      <c r="H289" s="125" t="s">
        <v>332</v>
      </c>
      <c r="I289" s="123" t="s">
        <v>333</v>
      </c>
      <c r="J289" s="123" t="s">
        <v>1063</v>
      </c>
      <c r="K289" s="123">
        <v>26</v>
      </c>
      <c r="L289" s="126">
        <f t="shared" si="8"/>
        <v>0.74285714285714288</v>
      </c>
      <c r="M289" s="123" t="s">
        <v>1064</v>
      </c>
      <c r="N289" s="123">
        <v>28</v>
      </c>
      <c r="O289" s="123">
        <f t="shared" si="9"/>
        <v>7</v>
      </c>
      <c r="P289" s="127" t="s">
        <v>336</v>
      </c>
    </row>
    <row r="290" spans="1:16" s="123" customFormat="1" x14ac:dyDescent="0.25">
      <c r="A290" s="123">
        <v>2016</v>
      </c>
      <c r="B290" s="124">
        <v>2</v>
      </c>
      <c r="C290" s="123" t="s">
        <v>162</v>
      </c>
      <c r="D290" s="123" t="s">
        <v>331</v>
      </c>
      <c r="E290" s="123">
        <v>30001</v>
      </c>
      <c r="F290" s="123">
        <v>35</v>
      </c>
      <c r="G290" s="123">
        <v>23810030001</v>
      </c>
      <c r="H290" s="125" t="s">
        <v>332</v>
      </c>
      <c r="I290" s="123" t="s">
        <v>333</v>
      </c>
      <c r="J290" s="123" t="s">
        <v>1065</v>
      </c>
      <c r="K290" s="123">
        <v>24</v>
      </c>
      <c r="L290" s="126">
        <f t="shared" si="8"/>
        <v>0.68571428571428572</v>
      </c>
      <c r="M290" s="123" t="s">
        <v>1066</v>
      </c>
      <c r="N290" s="123">
        <v>31</v>
      </c>
      <c r="O290" s="123">
        <f t="shared" si="9"/>
        <v>4</v>
      </c>
      <c r="P290" s="127" t="s">
        <v>336</v>
      </c>
    </row>
    <row r="291" spans="1:16" s="123" customFormat="1" x14ac:dyDescent="0.25">
      <c r="A291" s="123">
        <v>2014</v>
      </c>
      <c r="B291" s="124">
        <v>2</v>
      </c>
      <c r="C291" s="123" t="s">
        <v>162</v>
      </c>
      <c r="D291" s="123" t="s">
        <v>331</v>
      </c>
      <c r="E291" s="123">
        <v>31202</v>
      </c>
      <c r="F291" s="123">
        <v>0</v>
      </c>
      <c r="G291" s="123">
        <v>23810031202</v>
      </c>
      <c r="H291" s="125" t="s">
        <v>341</v>
      </c>
      <c r="I291" s="123" t="s">
        <v>342</v>
      </c>
      <c r="J291" s="123" t="s">
        <v>1067</v>
      </c>
      <c r="K291" s="123" t="s">
        <v>524</v>
      </c>
      <c r="L291" s="126" t="str">
        <f>IFERROR(K291/F291,"")</f>
        <v/>
      </c>
      <c r="M291" s="123" t="s">
        <v>1068</v>
      </c>
      <c r="N291" s="123" t="s">
        <v>367</v>
      </c>
      <c r="O291" s="123" t="str">
        <f t="shared" si="9"/>
        <v>-</v>
      </c>
      <c r="P291" s="127" t="s">
        <v>336</v>
      </c>
    </row>
    <row r="292" spans="1:16" s="123" customFormat="1" x14ac:dyDescent="0.25">
      <c r="A292" s="123">
        <v>2015</v>
      </c>
      <c r="B292" s="124">
        <v>2</v>
      </c>
      <c r="C292" s="123" t="s">
        <v>162</v>
      </c>
      <c r="D292" s="123" t="s">
        <v>331</v>
      </c>
      <c r="E292" s="123">
        <v>31202</v>
      </c>
      <c r="F292" s="123">
        <v>0</v>
      </c>
      <c r="G292" s="123">
        <v>23810031202</v>
      </c>
      <c r="H292" s="125" t="s">
        <v>341</v>
      </c>
      <c r="I292" s="123" t="s">
        <v>342</v>
      </c>
      <c r="J292" s="123" t="s">
        <v>1069</v>
      </c>
      <c r="K292" s="123" t="s">
        <v>524</v>
      </c>
      <c r="L292" s="126" t="str">
        <f t="shared" ref="L292:L296" si="10">IFERROR(K292/F292,"")</f>
        <v/>
      </c>
      <c r="M292" s="123" t="s">
        <v>1070</v>
      </c>
      <c r="N292" s="123" t="s">
        <v>367</v>
      </c>
      <c r="O292" s="123" t="str">
        <f t="shared" si="9"/>
        <v>-</v>
      </c>
      <c r="P292" s="127" t="s">
        <v>336</v>
      </c>
    </row>
    <row r="293" spans="1:16" s="123" customFormat="1" x14ac:dyDescent="0.25">
      <c r="A293" s="123">
        <v>2016</v>
      </c>
      <c r="B293" s="124">
        <v>2</v>
      </c>
      <c r="C293" s="123" t="s">
        <v>162</v>
      </c>
      <c r="D293" s="123" t="s">
        <v>331</v>
      </c>
      <c r="E293" s="123">
        <v>31202</v>
      </c>
      <c r="F293" s="123">
        <v>0</v>
      </c>
      <c r="G293" s="123">
        <v>23810031202</v>
      </c>
      <c r="H293" s="125" t="s">
        <v>341</v>
      </c>
      <c r="I293" s="123" t="s">
        <v>342</v>
      </c>
      <c r="J293" s="123" t="s">
        <v>1071</v>
      </c>
      <c r="K293" s="123" t="s">
        <v>524</v>
      </c>
      <c r="L293" s="126" t="str">
        <f t="shared" si="10"/>
        <v/>
      </c>
      <c r="M293" s="123" t="s">
        <v>1072</v>
      </c>
      <c r="N293" s="123" t="s">
        <v>367</v>
      </c>
      <c r="O293" s="123" t="str">
        <f t="shared" si="9"/>
        <v>-</v>
      </c>
      <c r="P293" s="127" t="s">
        <v>336</v>
      </c>
    </row>
    <row r="294" spans="1:16" s="123" customFormat="1" x14ac:dyDescent="0.25">
      <c r="A294" s="123">
        <v>2014</v>
      </c>
      <c r="B294" s="124">
        <v>2</v>
      </c>
      <c r="C294" s="123" t="s">
        <v>162</v>
      </c>
      <c r="D294" s="123" t="s">
        <v>331</v>
      </c>
      <c r="E294" s="123">
        <v>31206</v>
      </c>
      <c r="F294" s="123">
        <v>0</v>
      </c>
      <c r="G294" s="123">
        <v>23810031206</v>
      </c>
      <c r="H294" s="125" t="s">
        <v>922</v>
      </c>
      <c r="I294" s="123" t="s">
        <v>923</v>
      </c>
      <c r="J294" s="123" t="s">
        <v>1073</v>
      </c>
      <c r="K294" s="123" t="s">
        <v>524</v>
      </c>
      <c r="L294" s="126" t="str">
        <f t="shared" si="10"/>
        <v/>
      </c>
      <c r="M294" s="123" t="s">
        <v>1074</v>
      </c>
      <c r="N294" s="123" t="s">
        <v>367</v>
      </c>
      <c r="O294" s="123" t="str">
        <f t="shared" si="9"/>
        <v>-</v>
      </c>
      <c r="P294" s="127" t="s">
        <v>336</v>
      </c>
    </row>
    <row r="295" spans="1:16" s="123" customFormat="1" x14ac:dyDescent="0.25">
      <c r="A295" s="123">
        <v>2015</v>
      </c>
      <c r="B295" s="124">
        <v>2</v>
      </c>
      <c r="C295" s="123" t="s">
        <v>162</v>
      </c>
      <c r="D295" s="123" t="s">
        <v>331</v>
      </c>
      <c r="E295" s="123">
        <v>31206</v>
      </c>
      <c r="F295" s="123">
        <v>0</v>
      </c>
      <c r="G295" s="123">
        <v>23810031206</v>
      </c>
      <c r="H295" s="125" t="s">
        <v>922</v>
      </c>
      <c r="I295" s="123" t="s">
        <v>923</v>
      </c>
      <c r="J295" s="123" t="s">
        <v>1075</v>
      </c>
      <c r="K295" s="123" t="s">
        <v>524</v>
      </c>
      <c r="L295" s="126" t="str">
        <f t="shared" si="10"/>
        <v/>
      </c>
      <c r="M295" s="123" t="s">
        <v>1076</v>
      </c>
      <c r="N295" s="123" t="s">
        <v>367</v>
      </c>
      <c r="O295" s="123" t="str">
        <f t="shared" si="9"/>
        <v>-</v>
      </c>
      <c r="P295" s="127" t="s">
        <v>336</v>
      </c>
    </row>
    <row r="296" spans="1:16" s="123" customFormat="1" x14ac:dyDescent="0.25">
      <c r="A296" s="123">
        <v>2016</v>
      </c>
      <c r="B296" s="124">
        <v>2</v>
      </c>
      <c r="C296" s="123" t="s">
        <v>162</v>
      </c>
      <c r="D296" s="123" t="s">
        <v>331</v>
      </c>
      <c r="E296" s="123">
        <v>31206</v>
      </c>
      <c r="F296" s="123">
        <v>0</v>
      </c>
      <c r="G296" s="123">
        <v>23810031206</v>
      </c>
      <c r="H296" s="125" t="s">
        <v>922</v>
      </c>
      <c r="I296" s="123" t="s">
        <v>923</v>
      </c>
      <c r="J296" s="123" t="s">
        <v>1077</v>
      </c>
      <c r="K296" s="123">
        <v>1</v>
      </c>
      <c r="L296" s="126" t="str">
        <f t="shared" si="10"/>
        <v/>
      </c>
      <c r="M296" s="123" t="s">
        <v>1078</v>
      </c>
      <c r="N296" s="123" t="s">
        <v>367</v>
      </c>
      <c r="O296" s="123" t="str">
        <f t="shared" si="9"/>
        <v>-</v>
      </c>
      <c r="P296" s="127" t="s">
        <v>336</v>
      </c>
    </row>
    <row r="297" spans="1:16" s="123" customFormat="1" x14ac:dyDescent="0.25">
      <c r="A297" s="123">
        <v>2014</v>
      </c>
      <c r="B297" s="124">
        <v>2</v>
      </c>
      <c r="C297" s="123" t="s">
        <v>162</v>
      </c>
      <c r="D297" s="123" t="s">
        <v>331</v>
      </c>
      <c r="E297" s="123">
        <v>31210</v>
      </c>
      <c r="F297" s="123">
        <v>70</v>
      </c>
      <c r="G297" s="123">
        <v>23810031210</v>
      </c>
      <c r="H297" s="125" t="s">
        <v>352</v>
      </c>
      <c r="I297" s="123" t="s">
        <v>353</v>
      </c>
      <c r="J297" s="123" t="s">
        <v>1079</v>
      </c>
      <c r="K297" s="123">
        <v>94</v>
      </c>
      <c r="L297" s="126">
        <f t="shared" ref="L297:L360" si="11">K297/F297</f>
        <v>1.3428571428571427</v>
      </c>
      <c r="M297" s="123" t="s">
        <v>1080</v>
      </c>
      <c r="N297" s="123">
        <v>69</v>
      </c>
      <c r="O297" s="123">
        <f t="shared" si="9"/>
        <v>1</v>
      </c>
      <c r="P297" s="127" t="s">
        <v>336</v>
      </c>
    </row>
    <row r="298" spans="1:16" s="123" customFormat="1" x14ac:dyDescent="0.25">
      <c r="A298" s="123">
        <v>2015</v>
      </c>
      <c r="B298" s="124">
        <v>2</v>
      </c>
      <c r="C298" s="123" t="s">
        <v>162</v>
      </c>
      <c r="D298" s="123" t="s">
        <v>331</v>
      </c>
      <c r="E298" s="123">
        <v>31210</v>
      </c>
      <c r="F298" s="123">
        <v>70</v>
      </c>
      <c r="G298" s="123">
        <v>23810031210</v>
      </c>
      <c r="H298" s="125" t="s">
        <v>352</v>
      </c>
      <c r="I298" s="123" t="s">
        <v>353</v>
      </c>
      <c r="J298" s="123" t="s">
        <v>1081</v>
      </c>
      <c r="K298" s="123">
        <v>102</v>
      </c>
      <c r="L298" s="126">
        <f t="shared" si="11"/>
        <v>1.4571428571428571</v>
      </c>
      <c r="M298" s="123" t="s">
        <v>1082</v>
      </c>
      <c r="N298" s="123">
        <v>70</v>
      </c>
      <c r="O298" s="123">
        <f t="shared" si="9"/>
        <v>0</v>
      </c>
      <c r="P298" s="127" t="s">
        <v>336</v>
      </c>
    </row>
    <row r="299" spans="1:16" s="123" customFormat="1" x14ac:dyDescent="0.25">
      <c r="A299" s="123">
        <v>2016</v>
      </c>
      <c r="B299" s="124">
        <v>2</v>
      </c>
      <c r="C299" s="123" t="s">
        <v>162</v>
      </c>
      <c r="D299" s="123" t="s">
        <v>331</v>
      </c>
      <c r="E299" s="123">
        <v>31210</v>
      </c>
      <c r="F299" s="123">
        <v>70</v>
      </c>
      <c r="G299" s="123">
        <v>23810031210</v>
      </c>
      <c r="H299" s="125" t="s">
        <v>352</v>
      </c>
      <c r="I299" s="123" t="s">
        <v>353</v>
      </c>
      <c r="J299" s="123" t="s">
        <v>1083</v>
      </c>
      <c r="K299" s="123">
        <v>95</v>
      </c>
      <c r="L299" s="126">
        <f t="shared" si="11"/>
        <v>1.3571428571428572</v>
      </c>
      <c r="M299" s="123" t="s">
        <v>1084</v>
      </c>
      <c r="N299" s="123">
        <v>67</v>
      </c>
      <c r="O299" s="123">
        <f t="shared" si="9"/>
        <v>3</v>
      </c>
      <c r="P299" s="127" t="s">
        <v>336</v>
      </c>
    </row>
    <row r="300" spans="1:16" s="123" customFormat="1" x14ac:dyDescent="0.25">
      <c r="A300" s="123">
        <v>2014</v>
      </c>
      <c r="B300" s="124">
        <v>2</v>
      </c>
      <c r="C300" s="123" t="s">
        <v>162</v>
      </c>
      <c r="D300" s="123" t="s">
        <v>331</v>
      </c>
      <c r="E300" s="123">
        <v>33101</v>
      </c>
      <c r="F300" s="123">
        <v>30</v>
      </c>
      <c r="G300" s="123">
        <v>23810033101</v>
      </c>
      <c r="H300" s="125" t="s">
        <v>1085</v>
      </c>
      <c r="I300" s="123" t="s">
        <v>1086</v>
      </c>
      <c r="J300" s="123" t="s">
        <v>1087</v>
      </c>
      <c r="K300" s="123">
        <v>36</v>
      </c>
      <c r="L300" s="126">
        <f t="shared" si="11"/>
        <v>1.2</v>
      </c>
      <c r="M300" s="123" t="s">
        <v>1088</v>
      </c>
      <c r="N300" s="123">
        <v>27</v>
      </c>
      <c r="O300" s="123">
        <f t="shared" si="9"/>
        <v>3</v>
      </c>
      <c r="P300" s="127" t="s">
        <v>336</v>
      </c>
    </row>
    <row r="301" spans="1:16" s="123" customFormat="1" x14ac:dyDescent="0.25">
      <c r="A301" s="123">
        <v>2015</v>
      </c>
      <c r="B301" s="124">
        <v>2</v>
      </c>
      <c r="C301" s="123" t="s">
        <v>162</v>
      </c>
      <c r="D301" s="123" t="s">
        <v>331</v>
      </c>
      <c r="E301" s="123">
        <v>33101</v>
      </c>
      <c r="F301" s="123">
        <v>30</v>
      </c>
      <c r="G301" s="123">
        <v>23810033101</v>
      </c>
      <c r="H301" s="125" t="s">
        <v>1085</v>
      </c>
      <c r="I301" s="123" t="s">
        <v>1086</v>
      </c>
      <c r="J301" s="123" t="s">
        <v>1089</v>
      </c>
      <c r="K301" s="123">
        <v>30</v>
      </c>
      <c r="L301" s="126">
        <f t="shared" si="11"/>
        <v>1</v>
      </c>
      <c r="M301" s="123" t="s">
        <v>1090</v>
      </c>
      <c r="N301" s="123">
        <v>29</v>
      </c>
      <c r="O301" s="123">
        <f t="shared" si="9"/>
        <v>1</v>
      </c>
      <c r="P301" s="127" t="s">
        <v>336</v>
      </c>
    </row>
    <row r="302" spans="1:16" s="123" customFormat="1" x14ac:dyDescent="0.25">
      <c r="A302" s="123">
        <v>2016</v>
      </c>
      <c r="B302" s="124">
        <v>2</v>
      </c>
      <c r="C302" s="123" t="s">
        <v>162</v>
      </c>
      <c r="D302" s="123" t="s">
        <v>331</v>
      </c>
      <c r="E302" s="123">
        <v>33101</v>
      </c>
      <c r="F302" s="123">
        <v>30</v>
      </c>
      <c r="G302" s="123">
        <v>23810033101</v>
      </c>
      <c r="H302" s="125" t="s">
        <v>1085</v>
      </c>
      <c r="I302" s="123" t="s">
        <v>1086</v>
      </c>
      <c r="J302" s="123" t="s">
        <v>1091</v>
      </c>
      <c r="K302" s="123">
        <v>12</v>
      </c>
      <c r="L302" s="126">
        <f t="shared" si="11"/>
        <v>0.4</v>
      </c>
      <c r="M302" s="123" t="s">
        <v>1092</v>
      </c>
      <c r="N302" s="123">
        <v>17</v>
      </c>
      <c r="O302" s="123">
        <f t="shared" si="9"/>
        <v>13</v>
      </c>
      <c r="P302" s="127" t="s">
        <v>336</v>
      </c>
    </row>
    <row r="303" spans="1:16" s="123" customFormat="1" x14ac:dyDescent="0.25">
      <c r="A303" s="123">
        <v>2014</v>
      </c>
      <c r="B303" s="124">
        <v>2</v>
      </c>
      <c r="C303" s="123" t="s">
        <v>162</v>
      </c>
      <c r="D303" s="123" t="s">
        <v>399</v>
      </c>
      <c r="E303" s="123">
        <v>24240</v>
      </c>
      <c r="F303" s="123">
        <v>15</v>
      </c>
      <c r="G303" s="123">
        <v>23210024240</v>
      </c>
      <c r="H303" s="125" t="s">
        <v>956</v>
      </c>
      <c r="I303" s="123" t="s">
        <v>957</v>
      </c>
      <c r="J303" s="123" t="s">
        <v>1093</v>
      </c>
      <c r="K303" s="123">
        <v>12</v>
      </c>
      <c r="L303" s="126">
        <f t="shared" si="11"/>
        <v>0.8</v>
      </c>
      <c r="M303" s="123" t="s">
        <v>1094</v>
      </c>
      <c r="N303" s="123">
        <v>12</v>
      </c>
      <c r="O303" s="123">
        <f t="shared" si="9"/>
        <v>3</v>
      </c>
      <c r="P303" s="127" t="s">
        <v>336</v>
      </c>
    </row>
    <row r="304" spans="1:16" s="123" customFormat="1" x14ac:dyDescent="0.25">
      <c r="A304" s="123">
        <v>2015</v>
      </c>
      <c r="B304" s="124">
        <v>2</v>
      </c>
      <c r="C304" s="123" t="s">
        <v>162</v>
      </c>
      <c r="D304" s="123" t="s">
        <v>399</v>
      </c>
      <c r="E304" s="123">
        <v>24240</v>
      </c>
      <c r="F304" s="123">
        <v>15</v>
      </c>
      <c r="G304" s="123">
        <v>23210024240</v>
      </c>
      <c r="H304" s="125" t="s">
        <v>956</v>
      </c>
      <c r="I304" s="123" t="s">
        <v>957</v>
      </c>
      <c r="J304" s="123" t="s">
        <v>1095</v>
      </c>
      <c r="K304" s="123">
        <v>6</v>
      </c>
      <c r="L304" s="126">
        <f t="shared" si="11"/>
        <v>0.4</v>
      </c>
      <c r="M304" s="123" t="s">
        <v>1096</v>
      </c>
      <c r="N304" s="123">
        <v>10</v>
      </c>
      <c r="O304" s="123">
        <f t="shared" si="9"/>
        <v>5</v>
      </c>
      <c r="P304" s="127" t="s">
        <v>336</v>
      </c>
    </row>
    <row r="305" spans="1:16" s="123" customFormat="1" x14ac:dyDescent="0.25">
      <c r="A305" s="123">
        <v>2016</v>
      </c>
      <c r="B305" s="124">
        <v>2</v>
      </c>
      <c r="C305" s="123" t="s">
        <v>162</v>
      </c>
      <c r="D305" s="123" t="s">
        <v>399</v>
      </c>
      <c r="E305" s="123">
        <v>24240</v>
      </c>
      <c r="F305" s="123">
        <v>15</v>
      </c>
      <c r="G305" s="123">
        <v>23210024240</v>
      </c>
      <c r="H305" s="125" t="s">
        <v>956</v>
      </c>
      <c r="I305" s="123" t="s">
        <v>957</v>
      </c>
      <c r="J305" s="123" t="s">
        <v>1097</v>
      </c>
      <c r="K305" s="123">
        <v>8</v>
      </c>
      <c r="L305" s="126">
        <f t="shared" si="11"/>
        <v>0.53333333333333333</v>
      </c>
      <c r="M305" s="123" t="s">
        <v>1098</v>
      </c>
      <c r="N305" s="123">
        <v>12</v>
      </c>
      <c r="O305" s="123">
        <f t="shared" si="9"/>
        <v>3</v>
      </c>
      <c r="P305" s="127" t="s">
        <v>336</v>
      </c>
    </row>
    <row r="306" spans="1:16" s="123" customFormat="1" x14ac:dyDescent="0.25">
      <c r="A306" s="123">
        <v>2014</v>
      </c>
      <c r="B306" s="124">
        <v>2</v>
      </c>
      <c r="C306" s="123" t="s">
        <v>162</v>
      </c>
      <c r="D306" s="123" t="s">
        <v>399</v>
      </c>
      <c r="E306" s="123">
        <v>31214</v>
      </c>
      <c r="F306" s="123">
        <v>15</v>
      </c>
      <c r="G306" s="123">
        <v>23210031214</v>
      </c>
      <c r="H306" s="125" t="s">
        <v>1099</v>
      </c>
      <c r="I306" s="123" t="s">
        <v>1100</v>
      </c>
      <c r="J306" s="123" t="s">
        <v>1101</v>
      </c>
      <c r="K306" s="123">
        <v>31</v>
      </c>
      <c r="L306" s="126">
        <f t="shared" si="11"/>
        <v>2.0666666666666669</v>
      </c>
      <c r="M306" s="123" t="s">
        <v>1102</v>
      </c>
      <c r="N306" s="123">
        <v>14</v>
      </c>
      <c r="O306" s="123">
        <f t="shared" si="9"/>
        <v>1</v>
      </c>
      <c r="P306" s="127" t="s">
        <v>336</v>
      </c>
    </row>
    <row r="307" spans="1:16" s="123" customFormat="1" x14ac:dyDescent="0.25">
      <c r="A307" s="123">
        <v>2015</v>
      </c>
      <c r="B307" s="124">
        <v>2</v>
      </c>
      <c r="C307" s="123" t="s">
        <v>162</v>
      </c>
      <c r="D307" s="123" t="s">
        <v>399</v>
      </c>
      <c r="E307" s="123">
        <v>31214</v>
      </c>
      <c r="F307" s="123">
        <v>15</v>
      </c>
      <c r="G307" s="123">
        <v>23210031214</v>
      </c>
      <c r="H307" s="125" t="s">
        <v>1099</v>
      </c>
      <c r="I307" s="123" t="s">
        <v>1100</v>
      </c>
      <c r="J307" s="123" t="s">
        <v>1103</v>
      </c>
      <c r="K307" s="123">
        <v>36</v>
      </c>
      <c r="L307" s="126">
        <f t="shared" si="11"/>
        <v>2.4</v>
      </c>
      <c r="M307" s="123" t="s">
        <v>1104</v>
      </c>
      <c r="N307" s="123">
        <v>15</v>
      </c>
      <c r="O307" s="123">
        <f t="shared" si="9"/>
        <v>0</v>
      </c>
      <c r="P307" s="127" t="s">
        <v>336</v>
      </c>
    </row>
    <row r="308" spans="1:16" s="123" customFormat="1" x14ac:dyDescent="0.25">
      <c r="A308" s="123">
        <v>2016</v>
      </c>
      <c r="B308" s="124">
        <v>2</v>
      </c>
      <c r="C308" s="123" t="s">
        <v>162</v>
      </c>
      <c r="D308" s="123" t="s">
        <v>399</v>
      </c>
      <c r="E308" s="123">
        <v>31214</v>
      </c>
      <c r="F308" s="123">
        <v>15</v>
      </c>
      <c r="G308" s="123">
        <v>23210031214</v>
      </c>
      <c r="H308" s="125" t="s">
        <v>1099</v>
      </c>
      <c r="I308" s="123" t="s">
        <v>1100</v>
      </c>
      <c r="J308" s="123" t="s">
        <v>1105</v>
      </c>
      <c r="K308" s="123">
        <v>30</v>
      </c>
      <c r="L308" s="126">
        <f t="shared" si="11"/>
        <v>2</v>
      </c>
      <c r="M308" s="123" t="s">
        <v>1106</v>
      </c>
      <c r="N308" s="123">
        <v>15</v>
      </c>
      <c r="O308" s="123">
        <f t="shared" si="9"/>
        <v>0</v>
      </c>
      <c r="P308" s="127" t="s">
        <v>336</v>
      </c>
    </row>
    <row r="309" spans="1:16" s="123" customFormat="1" x14ac:dyDescent="0.25">
      <c r="A309" s="123">
        <v>2014</v>
      </c>
      <c r="B309" s="124">
        <v>2</v>
      </c>
      <c r="C309" s="123" t="s">
        <v>163</v>
      </c>
      <c r="D309" s="123" t="s">
        <v>331</v>
      </c>
      <c r="E309" s="123">
        <v>25007</v>
      </c>
      <c r="F309" s="123">
        <v>15</v>
      </c>
      <c r="G309" s="123">
        <v>23810025007</v>
      </c>
      <c r="H309" s="125" t="s">
        <v>578</v>
      </c>
      <c r="I309" s="123" t="s">
        <v>579</v>
      </c>
      <c r="J309" s="123" t="s">
        <v>1107</v>
      </c>
      <c r="K309" s="123">
        <v>17</v>
      </c>
      <c r="L309" s="126">
        <f t="shared" si="11"/>
        <v>1.1333333333333333</v>
      </c>
      <c r="M309" s="123" t="s">
        <v>1108</v>
      </c>
      <c r="N309" s="123">
        <v>14</v>
      </c>
      <c r="O309" s="123">
        <f t="shared" si="9"/>
        <v>1</v>
      </c>
      <c r="P309" s="127" t="s">
        <v>336</v>
      </c>
    </row>
    <row r="310" spans="1:16" s="123" customFormat="1" x14ac:dyDescent="0.25">
      <c r="A310" s="123">
        <v>2015</v>
      </c>
      <c r="B310" s="124">
        <v>2</v>
      </c>
      <c r="C310" s="123" t="s">
        <v>163</v>
      </c>
      <c r="D310" s="123" t="s">
        <v>331</v>
      </c>
      <c r="E310" s="123">
        <v>25007</v>
      </c>
      <c r="F310" s="123">
        <v>15</v>
      </c>
      <c r="G310" s="123">
        <v>23810025007</v>
      </c>
      <c r="H310" s="125" t="s">
        <v>578</v>
      </c>
      <c r="I310" s="123" t="s">
        <v>579</v>
      </c>
      <c r="J310" s="123" t="s">
        <v>1109</v>
      </c>
      <c r="K310" s="123">
        <v>5</v>
      </c>
      <c r="L310" s="126">
        <f t="shared" si="11"/>
        <v>0.33333333333333331</v>
      </c>
      <c r="M310" s="123" t="s">
        <v>1110</v>
      </c>
      <c r="N310" s="123">
        <v>8</v>
      </c>
      <c r="O310" s="123">
        <f t="shared" si="9"/>
        <v>7</v>
      </c>
      <c r="P310" s="127" t="s">
        <v>336</v>
      </c>
    </row>
    <row r="311" spans="1:16" s="123" customFormat="1" x14ac:dyDescent="0.25">
      <c r="A311" s="123">
        <v>2016</v>
      </c>
      <c r="B311" s="124">
        <v>2</v>
      </c>
      <c r="C311" s="123" t="s">
        <v>163</v>
      </c>
      <c r="D311" s="123" t="s">
        <v>331</v>
      </c>
      <c r="E311" s="123">
        <v>25007</v>
      </c>
      <c r="F311" s="123">
        <v>15</v>
      </c>
      <c r="G311" s="123">
        <v>23810025007</v>
      </c>
      <c r="H311" s="125" t="s">
        <v>578</v>
      </c>
      <c r="I311" s="123" t="s">
        <v>579</v>
      </c>
      <c r="J311" s="123" t="s">
        <v>1111</v>
      </c>
      <c r="K311" s="123">
        <v>20</v>
      </c>
      <c r="L311" s="126">
        <f t="shared" si="11"/>
        <v>1.3333333333333333</v>
      </c>
      <c r="M311" s="123" t="s">
        <v>1112</v>
      </c>
      <c r="N311" s="123">
        <v>15</v>
      </c>
      <c r="O311" s="123">
        <f t="shared" si="9"/>
        <v>0</v>
      </c>
      <c r="P311" s="127" t="s">
        <v>336</v>
      </c>
    </row>
    <row r="312" spans="1:16" s="123" customFormat="1" x14ac:dyDescent="0.25">
      <c r="A312" s="123">
        <v>2014</v>
      </c>
      <c r="B312" s="124">
        <v>2</v>
      </c>
      <c r="C312" s="123" t="s">
        <v>163</v>
      </c>
      <c r="D312" s="123" t="s">
        <v>331</v>
      </c>
      <c r="E312" s="123">
        <v>25106</v>
      </c>
      <c r="F312" s="123">
        <v>15</v>
      </c>
      <c r="G312" s="123">
        <v>23810025106</v>
      </c>
      <c r="H312" s="125" t="s">
        <v>586</v>
      </c>
      <c r="I312" s="123" t="s">
        <v>587</v>
      </c>
      <c r="J312" s="123" t="s">
        <v>1113</v>
      </c>
      <c r="K312" s="123">
        <v>12</v>
      </c>
      <c r="L312" s="126">
        <f t="shared" si="11"/>
        <v>0.8</v>
      </c>
      <c r="M312" s="123" t="s">
        <v>1114</v>
      </c>
      <c r="N312" s="123">
        <v>11</v>
      </c>
      <c r="O312" s="123">
        <f t="shared" si="9"/>
        <v>4</v>
      </c>
      <c r="P312" s="127" t="s">
        <v>336</v>
      </c>
    </row>
    <row r="313" spans="1:16" s="123" customFormat="1" x14ac:dyDescent="0.25">
      <c r="A313" s="123">
        <v>2015</v>
      </c>
      <c r="B313" s="124">
        <v>2</v>
      </c>
      <c r="C313" s="123" t="s">
        <v>163</v>
      </c>
      <c r="D313" s="123" t="s">
        <v>331</v>
      </c>
      <c r="E313" s="123">
        <v>25106</v>
      </c>
      <c r="F313" s="123">
        <v>15</v>
      </c>
      <c r="G313" s="123">
        <v>23810025106</v>
      </c>
      <c r="H313" s="125" t="s">
        <v>586</v>
      </c>
      <c r="I313" s="123" t="s">
        <v>587</v>
      </c>
      <c r="J313" s="123" t="s">
        <v>1115</v>
      </c>
      <c r="K313" s="123">
        <v>14</v>
      </c>
      <c r="L313" s="126">
        <f t="shared" si="11"/>
        <v>0.93333333333333335</v>
      </c>
      <c r="M313" s="123" t="s">
        <v>1116</v>
      </c>
      <c r="N313" s="123">
        <v>14</v>
      </c>
      <c r="O313" s="123">
        <f t="shared" si="9"/>
        <v>1</v>
      </c>
      <c r="P313" s="127" t="s">
        <v>336</v>
      </c>
    </row>
    <row r="314" spans="1:16" s="123" customFormat="1" x14ac:dyDescent="0.25">
      <c r="A314" s="123">
        <v>2016</v>
      </c>
      <c r="B314" s="124">
        <v>2</v>
      </c>
      <c r="C314" s="123" t="s">
        <v>163</v>
      </c>
      <c r="D314" s="123" t="s">
        <v>331</v>
      </c>
      <c r="E314" s="123">
        <v>25106</v>
      </c>
      <c r="F314" s="123">
        <v>15</v>
      </c>
      <c r="G314" s="123">
        <v>23810025106</v>
      </c>
      <c r="H314" s="125" t="s">
        <v>586</v>
      </c>
      <c r="I314" s="123" t="s">
        <v>587</v>
      </c>
      <c r="J314" s="123" t="s">
        <v>1117</v>
      </c>
      <c r="K314" s="123">
        <v>7</v>
      </c>
      <c r="L314" s="126">
        <f t="shared" si="11"/>
        <v>0.46666666666666667</v>
      </c>
      <c r="M314" s="123" t="s">
        <v>1118</v>
      </c>
      <c r="N314" s="123">
        <v>15</v>
      </c>
      <c r="O314" s="123">
        <f t="shared" si="9"/>
        <v>0</v>
      </c>
      <c r="P314" s="127" t="s">
        <v>336</v>
      </c>
    </row>
    <row r="315" spans="1:16" s="123" customFormat="1" x14ac:dyDescent="0.25">
      <c r="A315" s="123">
        <v>2014</v>
      </c>
      <c r="B315" s="124">
        <v>2</v>
      </c>
      <c r="C315" s="123" t="s">
        <v>163</v>
      </c>
      <c r="D315" s="123" t="s">
        <v>331</v>
      </c>
      <c r="E315" s="123">
        <v>25510</v>
      </c>
      <c r="F315" s="123">
        <v>30</v>
      </c>
      <c r="G315" s="123">
        <v>23810025510</v>
      </c>
      <c r="H315" s="125" t="s">
        <v>594</v>
      </c>
      <c r="I315" s="123" t="s">
        <v>595</v>
      </c>
      <c r="J315" s="123" t="s">
        <v>1119</v>
      </c>
      <c r="K315" s="123">
        <v>29</v>
      </c>
      <c r="L315" s="126">
        <f t="shared" si="11"/>
        <v>0.96666666666666667</v>
      </c>
      <c r="M315" s="123" t="s">
        <v>1120</v>
      </c>
      <c r="N315" s="123" t="s">
        <v>367</v>
      </c>
      <c r="O315" s="123" t="str">
        <f t="shared" si="9"/>
        <v>-</v>
      </c>
      <c r="P315" s="127" t="s">
        <v>336</v>
      </c>
    </row>
    <row r="316" spans="1:16" s="123" customFormat="1" x14ac:dyDescent="0.25">
      <c r="A316" s="123">
        <v>2015</v>
      </c>
      <c r="B316" s="124">
        <v>2</v>
      </c>
      <c r="C316" s="123" t="s">
        <v>163</v>
      </c>
      <c r="D316" s="123" t="s">
        <v>331</v>
      </c>
      <c r="E316" s="123">
        <v>25510</v>
      </c>
      <c r="F316" s="123">
        <v>30</v>
      </c>
      <c r="G316" s="123">
        <v>23810025510</v>
      </c>
      <c r="H316" s="125" t="s">
        <v>594</v>
      </c>
      <c r="I316" s="123" t="s">
        <v>595</v>
      </c>
      <c r="J316" s="123" t="s">
        <v>1121</v>
      </c>
      <c r="K316" s="123">
        <v>9</v>
      </c>
      <c r="L316" s="126">
        <f t="shared" si="11"/>
        <v>0.3</v>
      </c>
      <c r="M316" s="123" t="s">
        <v>1122</v>
      </c>
      <c r="N316" s="123" t="s">
        <v>367</v>
      </c>
      <c r="O316" s="123" t="str">
        <f t="shared" si="9"/>
        <v>-</v>
      </c>
      <c r="P316" s="127" t="s">
        <v>336</v>
      </c>
    </row>
    <row r="317" spans="1:16" s="123" customFormat="1" x14ac:dyDescent="0.25">
      <c r="A317" s="123">
        <v>2016</v>
      </c>
      <c r="B317" s="124">
        <v>2</v>
      </c>
      <c r="C317" s="123" t="s">
        <v>163</v>
      </c>
      <c r="D317" s="123" t="s">
        <v>331</v>
      </c>
      <c r="E317" s="123">
        <v>25510</v>
      </c>
      <c r="F317" s="123">
        <v>15</v>
      </c>
      <c r="G317" s="123">
        <v>23810025510</v>
      </c>
      <c r="H317" s="125" t="s">
        <v>594</v>
      </c>
      <c r="I317" s="123" t="s">
        <v>595</v>
      </c>
      <c r="J317" s="123" t="s">
        <v>1123</v>
      </c>
      <c r="K317" s="123">
        <v>24</v>
      </c>
      <c r="L317" s="126">
        <f t="shared" si="11"/>
        <v>1.6</v>
      </c>
      <c r="M317" s="123" t="s">
        <v>1124</v>
      </c>
      <c r="N317" s="123">
        <v>15</v>
      </c>
      <c r="O317" s="123">
        <f t="shared" si="9"/>
        <v>0</v>
      </c>
      <c r="P317" s="127" t="s">
        <v>336</v>
      </c>
    </row>
    <row r="318" spans="1:16" s="123" customFormat="1" x14ac:dyDescent="0.25">
      <c r="A318" s="123">
        <v>2014</v>
      </c>
      <c r="B318" s="124">
        <v>2</v>
      </c>
      <c r="C318" s="123" t="s">
        <v>163</v>
      </c>
      <c r="D318" s="123" t="s">
        <v>331</v>
      </c>
      <c r="E318" s="123">
        <v>30001</v>
      </c>
      <c r="F318" s="123">
        <v>35</v>
      </c>
      <c r="G318" s="123">
        <v>23810030001</v>
      </c>
      <c r="H318" s="125" t="s">
        <v>332</v>
      </c>
      <c r="I318" s="123" t="s">
        <v>333</v>
      </c>
      <c r="J318" s="123" t="s">
        <v>1125</v>
      </c>
      <c r="K318" s="123">
        <v>6</v>
      </c>
      <c r="L318" s="126">
        <f t="shared" si="11"/>
        <v>0.17142857142857143</v>
      </c>
      <c r="M318" s="123" t="s">
        <v>1126</v>
      </c>
      <c r="N318" s="123">
        <v>24</v>
      </c>
      <c r="O318" s="123">
        <f t="shared" si="9"/>
        <v>11</v>
      </c>
      <c r="P318" s="127" t="s">
        <v>336</v>
      </c>
    </row>
    <row r="319" spans="1:16" s="123" customFormat="1" x14ac:dyDescent="0.25">
      <c r="A319" s="123">
        <v>2015</v>
      </c>
      <c r="B319" s="124">
        <v>2</v>
      </c>
      <c r="C319" s="123" t="s">
        <v>163</v>
      </c>
      <c r="D319" s="123" t="s">
        <v>331</v>
      </c>
      <c r="E319" s="123">
        <v>30001</v>
      </c>
      <c r="F319" s="123">
        <v>35</v>
      </c>
      <c r="G319" s="123">
        <v>23810030001</v>
      </c>
      <c r="H319" s="125" t="s">
        <v>332</v>
      </c>
      <c r="I319" s="123" t="s">
        <v>333</v>
      </c>
      <c r="J319" s="123" t="s">
        <v>1127</v>
      </c>
      <c r="K319" s="123">
        <v>20</v>
      </c>
      <c r="L319" s="126">
        <f t="shared" si="11"/>
        <v>0.5714285714285714</v>
      </c>
      <c r="M319" s="123" t="s">
        <v>1128</v>
      </c>
      <c r="N319" s="123">
        <v>21</v>
      </c>
      <c r="O319" s="123">
        <f t="shared" si="9"/>
        <v>14</v>
      </c>
      <c r="P319" s="127" t="s">
        <v>336</v>
      </c>
    </row>
    <row r="320" spans="1:16" s="123" customFormat="1" x14ac:dyDescent="0.25">
      <c r="A320" s="123">
        <v>2016</v>
      </c>
      <c r="B320" s="124">
        <v>2</v>
      </c>
      <c r="C320" s="123" t="s">
        <v>163</v>
      </c>
      <c r="D320" s="123" t="s">
        <v>331</v>
      </c>
      <c r="E320" s="123">
        <v>30001</v>
      </c>
      <c r="F320" s="123">
        <v>18</v>
      </c>
      <c r="G320" s="123">
        <v>23810030001</v>
      </c>
      <c r="H320" s="125" t="s">
        <v>332</v>
      </c>
      <c r="I320" s="123" t="s">
        <v>333</v>
      </c>
      <c r="J320" s="123" t="s">
        <v>1129</v>
      </c>
      <c r="K320" s="123">
        <v>17</v>
      </c>
      <c r="L320" s="126">
        <f t="shared" si="11"/>
        <v>0.94444444444444442</v>
      </c>
      <c r="M320" s="123" t="s">
        <v>1130</v>
      </c>
      <c r="N320" s="123">
        <v>15</v>
      </c>
      <c r="O320" s="123">
        <f t="shared" si="9"/>
        <v>3</v>
      </c>
      <c r="P320" s="127" t="s">
        <v>336</v>
      </c>
    </row>
    <row r="321" spans="1:16" s="123" customFormat="1" x14ac:dyDescent="0.25">
      <c r="A321" s="123">
        <v>2014</v>
      </c>
      <c r="B321" s="124">
        <v>2</v>
      </c>
      <c r="C321" s="123" t="s">
        <v>163</v>
      </c>
      <c r="D321" s="123" t="s">
        <v>331</v>
      </c>
      <c r="E321" s="123">
        <v>31202</v>
      </c>
      <c r="F321" s="123">
        <v>18</v>
      </c>
      <c r="G321" s="123">
        <v>23810031202</v>
      </c>
      <c r="H321" s="125" t="s">
        <v>341</v>
      </c>
      <c r="I321" s="123" t="s">
        <v>342</v>
      </c>
      <c r="J321" s="123" t="s">
        <v>1131</v>
      </c>
      <c r="K321" s="123">
        <v>37</v>
      </c>
      <c r="L321" s="126">
        <f t="shared" si="11"/>
        <v>2.0555555555555554</v>
      </c>
      <c r="M321" s="123" t="s">
        <v>1132</v>
      </c>
      <c r="N321" s="123">
        <v>18</v>
      </c>
      <c r="O321" s="123">
        <f t="shared" si="9"/>
        <v>0</v>
      </c>
      <c r="P321" s="127" t="s">
        <v>336</v>
      </c>
    </row>
    <row r="322" spans="1:16" s="123" customFormat="1" x14ac:dyDescent="0.25">
      <c r="A322" s="123">
        <v>2015</v>
      </c>
      <c r="B322" s="124">
        <v>2</v>
      </c>
      <c r="C322" s="123" t="s">
        <v>163</v>
      </c>
      <c r="D322" s="123" t="s">
        <v>331</v>
      </c>
      <c r="E322" s="123">
        <v>31202</v>
      </c>
      <c r="F322" s="123">
        <v>18</v>
      </c>
      <c r="G322" s="123">
        <v>23810031202</v>
      </c>
      <c r="H322" s="125" t="s">
        <v>341</v>
      </c>
      <c r="I322" s="123" t="s">
        <v>342</v>
      </c>
      <c r="J322" s="123" t="s">
        <v>1133</v>
      </c>
      <c r="K322" s="123">
        <v>19</v>
      </c>
      <c r="L322" s="126">
        <f t="shared" si="11"/>
        <v>1.0555555555555556</v>
      </c>
      <c r="M322" s="123" t="s">
        <v>1134</v>
      </c>
      <c r="N322" s="123">
        <v>17</v>
      </c>
      <c r="O322" s="123">
        <f t="shared" si="9"/>
        <v>1</v>
      </c>
      <c r="P322" s="127" t="s">
        <v>336</v>
      </c>
    </row>
    <row r="323" spans="1:16" s="123" customFormat="1" x14ac:dyDescent="0.25">
      <c r="A323" s="123">
        <v>2016</v>
      </c>
      <c r="B323" s="124">
        <v>2</v>
      </c>
      <c r="C323" s="123" t="s">
        <v>163</v>
      </c>
      <c r="D323" s="123" t="s">
        <v>331</v>
      </c>
      <c r="E323" s="123">
        <v>31202</v>
      </c>
      <c r="F323" s="123">
        <v>18</v>
      </c>
      <c r="G323" s="123">
        <v>23810031202</v>
      </c>
      <c r="H323" s="125" t="s">
        <v>341</v>
      </c>
      <c r="I323" s="123" t="s">
        <v>342</v>
      </c>
      <c r="J323" s="123" t="s">
        <v>1135</v>
      </c>
      <c r="K323" s="123">
        <v>34</v>
      </c>
      <c r="L323" s="126">
        <f t="shared" si="11"/>
        <v>1.8888888888888888</v>
      </c>
      <c r="M323" s="123" t="s">
        <v>1136</v>
      </c>
      <c r="N323" s="123">
        <v>18</v>
      </c>
      <c r="O323" s="123">
        <f t="shared" ref="O323:O386" si="12">IFERROR(F323-N323,"-")</f>
        <v>0</v>
      </c>
      <c r="P323" s="127" t="s">
        <v>336</v>
      </c>
    </row>
    <row r="324" spans="1:16" s="123" customFormat="1" x14ac:dyDescent="0.25">
      <c r="A324" s="123">
        <v>2014</v>
      </c>
      <c r="B324" s="124">
        <v>2</v>
      </c>
      <c r="C324" s="123" t="s">
        <v>163</v>
      </c>
      <c r="D324" s="123" t="s">
        <v>331</v>
      </c>
      <c r="E324" s="123">
        <v>31210</v>
      </c>
      <c r="F324" s="123">
        <v>17</v>
      </c>
      <c r="G324" s="123">
        <v>23810031210</v>
      </c>
      <c r="H324" s="125" t="s">
        <v>352</v>
      </c>
      <c r="I324" s="123" t="s">
        <v>353</v>
      </c>
      <c r="J324" s="123" t="s">
        <v>1137</v>
      </c>
      <c r="K324" s="123">
        <v>26</v>
      </c>
      <c r="L324" s="126">
        <f t="shared" si="11"/>
        <v>1.5294117647058822</v>
      </c>
      <c r="M324" s="123" t="s">
        <v>1138</v>
      </c>
      <c r="N324" s="123">
        <v>14</v>
      </c>
      <c r="O324" s="123">
        <f t="shared" si="12"/>
        <v>3</v>
      </c>
      <c r="P324" s="127" t="s">
        <v>336</v>
      </c>
    </row>
    <row r="325" spans="1:16" s="123" customFormat="1" x14ac:dyDescent="0.25">
      <c r="A325" s="123">
        <v>2015</v>
      </c>
      <c r="B325" s="124">
        <v>2</v>
      </c>
      <c r="C325" s="123" t="s">
        <v>163</v>
      </c>
      <c r="D325" s="123" t="s">
        <v>331</v>
      </c>
      <c r="E325" s="123">
        <v>31210</v>
      </c>
      <c r="F325" s="123">
        <v>17</v>
      </c>
      <c r="G325" s="123">
        <v>23810031210</v>
      </c>
      <c r="H325" s="125" t="s">
        <v>352</v>
      </c>
      <c r="I325" s="123" t="s">
        <v>353</v>
      </c>
      <c r="J325" s="123" t="s">
        <v>1139</v>
      </c>
      <c r="K325" s="123">
        <v>11</v>
      </c>
      <c r="L325" s="126">
        <f t="shared" si="11"/>
        <v>0.6470588235294118</v>
      </c>
      <c r="M325" s="123" t="s">
        <v>1140</v>
      </c>
      <c r="N325" s="123">
        <v>15</v>
      </c>
      <c r="O325" s="123">
        <f t="shared" si="12"/>
        <v>2</v>
      </c>
      <c r="P325" s="127" t="s">
        <v>336</v>
      </c>
    </row>
    <row r="326" spans="1:16" s="123" customFormat="1" x14ac:dyDescent="0.25">
      <c r="A326" s="123">
        <v>2016</v>
      </c>
      <c r="B326" s="124">
        <v>2</v>
      </c>
      <c r="C326" s="123" t="s">
        <v>163</v>
      </c>
      <c r="D326" s="123" t="s">
        <v>331</v>
      </c>
      <c r="E326" s="123">
        <v>31210</v>
      </c>
      <c r="F326" s="123">
        <v>17</v>
      </c>
      <c r="G326" s="123">
        <v>23810031210</v>
      </c>
      <c r="H326" s="125" t="s">
        <v>352</v>
      </c>
      <c r="I326" s="123" t="s">
        <v>353</v>
      </c>
      <c r="J326" s="123" t="s">
        <v>1141</v>
      </c>
      <c r="K326" s="123">
        <v>13</v>
      </c>
      <c r="L326" s="126">
        <f t="shared" si="11"/>
        <v>0.76470588235294112</v>
      </c>
      <c r="M326" s="123" t="s">
        <v>1142</v>
      </c>
      <c r="N326" s="123">
        <v>17</v>
      </c>
      <c r="O326" s="123">
        <f t="shared" si="12"/>
        <v>0</v>
      </c>
      <c r="P326" s="127" t="s">
        <v>336</v>
      </c>
    </row>
    <row r="327" spans="1:16" s="123" customFormat="1" x14ac:dyDescent="0.25">
      <c r="A327" s="123">
        <v>2014</v>
      </c>
      <c r="B327" s="124">
        <v>2</v>
      </c>
      <c r="C327" s="123" t="s">
        <v>163</v>
      </c>
      <c r="D327" s="123" t="s">
        <v>399</v>
      </c>
      <c r="E327" s="123">
        <v>20101</v>
      </c>
      <c r="F327" s="123">
        <v>15</v>
      </c>
      <c r="G327" s="123">
        <v>23210020101</v>
      </c>
      <c r="H327" s="125" t="s">
        <v>626</v>
      </c>
      <c r="I327" s="123" t="s">
        <v>627</v>
      </c>
      <c r="J327" s="123" t="s">
        <v>1143</v>
      </c>
      <c r="K327" s="123">
        <v>22</v>
      </c>
      <c r="L327" s="126">
        <f t="shared" si="11"/>
        <v>1.4666666666666666</v>
      </c>
      <c r="M327" s="123" t="s">
        <v>1144</v>
      </c>
      <c r="N327" s="123">
        <v>14</v>
      </c>
      <c r="O327" s="123">
        <f t="shared" si="12"/>
        <v>1</v>
      </c>
      <c r="P327" s="127" t="s">
        <v>336</v>
      </c>
    </row>
    <row r="328" spans="1:16" s="123" customFormat="1" x14ac:dyDescent="0.25">
      <c r="A328" s="123">
        <v>2015</v>
      </c>
      <c r="B328" s="124">
        <v>2</v>
      </c>
      <c r="C328" s="123" t="s">
        <v>163</v>
      </c>
      <c r="D328" s="123" t="s">
        <v>399</v>
      </c>
      <c r="E328" s="123">
        <v>20101</v>
      </c>
      <c r="F328" s="123">
        <v>15</v>
      </c>
      <c r="G328" s="123">
        <v>23210020101</v>
      </c>
      <c r="H328" s="125" t="s">
        <v>626</v>
      </c>
      <c r="I328" s="123" t="s">
        <v>627</v>
      </c>
      <c r="J328" s="123" t="s">
        <v>1145</v>
      </c>
      <c r="K328" s="123">
        <v>23</v>
      </c>
      <c r="L328" s="126">
        <f t="shared" si="11"/>
        <v>1.5333333333333334</v>
      </c>
      <c r="M328" s="123" t="s">
        <v>1146</v>
      </c>
      <c r="N328" s="123">
        <v>10</v>
      </c>
      <c r="O328" s="123">
        <f t="shared" si="12"/>
        <v>5</v>
      </c>
      <c r="P328" s="127" t="s">
        <v>336</v>
      </c>
    </row>
    <row r="329" spans="1:16" s="123" customFormat="1" x14ac:dyDescent="0.25">
      <c r="A329" s="123">
        <v>2016</v>
      </c>
      <c r="B329" s="124">
        <v>2</v>
      </c>
      <c r="C329" s="123" t="s">
        <v>163</v>
      </c>
      <c r="D329" s="123" t="s">
        <v>399</v>
      </c>
      <c r="E329" s="123">
        <v>20101</v>
      </c>
      <c r="F329" s="123">
        <v>15</v>
      </c>
      <c r="G329" s="123">
        <v>23210020101</v>
      </c>
      <c r="H329" s="125" t="s">
        <v>626</v>
      </c>
      <c r="I329" s="123" t="s">
        <v>627</v>
      </c>
      <c r="J329" s="123" t="s">
        <v>1147</v>
      </c>
      <c r="K329" s="123">
        <v>15</v>
      </c>
      <c r="L329" s="126">
        <f t="shared" si="11"/>
        <v>1</v>
      </c>
      <c r="M329" s="123" t="s">
        <v>1148</v>
      </c>
      <c r="N329" s="123">
        <v>14</v>
      </c>
      <c r="O329" s="123">
        <f t="shared" si="12"/>
        <v>1</v>
      </c>
      <c r="P329" s="127" t="s">
        <v>336</v>
      </c>
    </row>
    <row r="330" spans="1:16" s="123" customFormat="1" x14ac:dyDescent="0.25">
      <c r="A330" s="123">
        <v>2014</v>
      </c>
      <c r="B330" s="124">
        <v>2</v>
      </c>
      <c r="C330" s="123" t="s">
        <v>163</v>
      </c>
      <c r="D330" s="123" t="s">
        <v>399</v>
      </c>
      <c r="E330" s="123">
        <v>34307</v>
      </c>
      <c r="F330" s="123">
        <v>15</v>
      </c>
      <c r="G330" s="123">
        <v>23210034307</v>
      </c>
      <c r="H330" s="125" t="s">
        <v>875</v>
      </c>
      <c r="I330" s="123" t="s">
        <v>876</v>
      </c>
      <c r="J330" s="123" t="s">
        <v>1149</v>
      </c>
      <c r="K330" s="123">
        <v>12</v>
      </c>
      <c r="L330" s="126">
        <f t="shared" si="11"/>
        <v>0.8</v>
      </c>
      <c r="M330" s="123" t="s">
        <v>1150</v>
      </c>
      <c r="N330" s="123">
        <v>14</v>
      </c>
      <c r="O330" s="123">
        <f t="shared" si="12"/>
        <v>1</v>
      </c>
      <c r="P330" s="127" t="s">
        <v>336</v>
      </c>
    </row>
    <row r="331" spans="1:16" s="123" customFormat="1" x14ac:dyDescent="0.25">
      <c r="A331" s="123">
        <v>2015</v>
      </c>
      <c r="B331" s="124">
        <v>2</v>
      </c>
      <c r="C331" s="123" t="s">
        <v>163</v>
      </c>
      <c r="D331" s="123" t="s">
        <v>399</v>
      </c>
      <c r="E331" s="123">
        <v>34307</v>
      </c>
      <c r="F331" s="123">
        <v>15</v>
      </c>
      <c r="G331" s="123">
        <v>23210034307</v>
      </c>
      <c r="H331" s="125" t="s">
        <v>875</v>
      </c>
      <c r="I331" s="123" t="s">
        <v>876</v>
      </c>
      <c r="J331" s="123" t="s">
        <v>1151</v>
      </c>
      <c r="K331" s="123">
        <v>12</v>
      </c>
      <c r="L331" s="126">
        <f t="shared" si="11"/>
        <v>0.8</v>
      </c>
      <c r="M331" s="123" t="s">
        <v>1152</v>
      </c>
      <c r="N331" s="123">
        <v>14</v>
      </c>
      <c r="O331" s="123">
        <f t="shared" si="12"/>
        <v>1</v>
      </c>
      <c r="P331" s="127" t="s">
        <v>336</v>
      </c>
    </row>
    <row r="332" spans="1:16" s="123" customFormat="1" x14ac:dyDescent="0.25">
      <c r="A332" s="123">
        <v>2016</v>
      </c>
      <c r="B332" s="124">
        <v>2</v>
      </c>
      <c r="C332" s="123" t="s">
        <v>163</v>
      </c>
      <c r="D332" s="123" t="s">
        <v>399</v>
      </c>
      <c r="E332" s="123">
        <v>34307</v>
      </c>
      <c r="F332" s="123">
        <v>15</v>
      </c>
      <c r="G332" s="123">
        <v>23210034307</v>
      </c>
      <c r="H332" s="125" t="s">
        <v>875</v>
      </c>
      <c r="I332" s="123" t="s">
        <v>876</v>
      </c>
      <c r="J332" s="123" t="s">
        <v>1153</v>
      </c>
      <c r="K332" s="123">
        <v>10</v>
      </c>
      <c r="L332" s="126">
        <f t="shared" si="11"/>
        <v>0.66666666666666663</v>
      </c>
      <c r="M332" s="123" t="s">
        <v>1154</v>
      </c>
      <c r="N332" s="123">
        <v>11</v>
      </c>
      <c r="O332" s="123">
        <f t="shared" si="12"/>
        <v>4</v>
      </c>
      <c r="P332" s="127" t="s">
        <v>336</v>
      </c>
    </row>
    <row r="333" spans="1:16" s="123" customFormat="1" x14ac:dyDescent="0.25">
      <c r="A333" s="123">
        <v>2014</v>
      </c>
      <c r="B333" s="124">
        <v>2</v>
      </c>
      <c r="C333" s="123" t="s">
        <v>82</v>
      </c>
      <c r="D333" s="123" t="s">
        <v>331</v>
      </c>
      <c r="E333" s="123">
        <v>25007</v>
      </c>
      <c r="F333" s="123">
        <v>15</v>
      </c>
      <c r="G333" s="123">
        <v>23810025007</v>
      </c>
      <c r="H333" s="125" t="s">
        <v>578</v>
      </c>
      <c r="I333" s="123" t="s">
        <v>579</v>
      </c>
      <c r="J333" s="123" t="s">
        <v>1155</v>
      </c>
      <c r="K333" s="123">
        <v>15</v>
      </c>
      <c r="L333" s="126">
        <f t="shared" si="11"/>
        <v>1</v>
      </c>
      <c r="M333" s="123" t="s">
        <v>1156</v>
      </c>
      <c r="N333" s="123">
        <v>15</v>
      </c>
      <c r="O333" s="123">
        <f t="shared" si="12"/>
        <v>0</v>
      </c>
      <c r="P333" s="127" t="s">
        <v>336</v>
      </c>
    </row>
    <row r="334" spans="1:16" s="123" customFormat="1" x14ac:dyDescent="0.25">
      <c r="A334" s="123">
        <v>2015</v>
      </c>
      <c r="B334" s="124">
        <v>2</v>
      </c>
      <c r="C334" s="123" t="s">
        <v>82</v>
      </c>
      <c r="D334" s="123" t="s">
        <v>331</v>
      </c>
      <c r="E334" s="123">
        <v>25007</v>
      </c>
      <c r="F334" s="123">
        <v>15</v>
      </c>
      <c r="G334" s="123">
        <v>23810025007</v>
      </c>
      <c r="H334" s="125" t="s">
        <v>578</v>
      </c>
      <c r="I334" s="123" t="s">
        <v>579</v>
      </c>
      <c r="J334" s="123" t="s">
        <v>1157</v>
      </c>
      <c r="K334" s="123">
        <v>16</v>
      </c>
      <c r="L334" s="126">
        <f t="shared" si="11"/>
        <v>1.0666666666666667</v>
      </c>
      <c r="M334" s="123" t="s">
        <v>1158</v>
      </c>
      <c r="N334" s="123">
        <v>13</v>
      </c>
      <c r="O334" s="123">
        <f t="shared" si="12"/>
        <v>2</v>
      </c>
      <c r="P334" s="127" t="s">
        <v>336</v>
      </c>
    </row>
    <row r="335" spans="1:16" s="123" customFormat="1" x14ac:dyDescent="0.25">
      <c r="A335" s="123">
        <v>2016</v>
      </c>
      <c r="B335" s="124">
        <v>2</v>
      </c>
      <c r="C335" s="123" t="s">
        <v>82</v>
      </c>
      <c r="D335" s="123" t="s">
        <v>331</v>
      </c>
      <c r="E335" s="123">
        <v>25007</v>
      </c>
      <c r="F335" s="123">
        <v>15</v>
      </c>
      <c r="G335" s="123">
        <v>23810025007</v>
      </c>
      <c r="H335" s="125" t="s">
        <v>578</v>
      </c>
      <c r="I335" s="123" t="s">
        <v>579</v>
      </c>
      <c r="J335" s="123" t="s">
        <v>1159</v>
      </c>
      <c r="K335" s="123">
        <v>7</v>
      </c>
      <c r="L335" s="126">
        <f t="shared" si="11"/>
        <v>0.46666666666666667</v>
      </c>
      <c r="M335" s="123" t="s">
        <v>1160</v>
      </c>
      <c r="N335" s="123">
        <v>13</v>
      </c>
      <c r="O335" s="123">
        <f t="shared" si="12"/>
        <v>2</v>
      </c>
      <c r="P335" s="127" t="s">
        <v>336</v>
      </c>
    </row>
    <row r="336" spans="1:16" s="123" customFormat="1" x14ac:dyDescent="0.25">
      <c r="A336" s="123">
        <v>2014</v>
      </c>
      <c r="B336" s="124">
        <v>2</v>
      </c>
      <c r="C336" s="123" t="s">
        <v>82</v>
      </c>
      <c r="D336" s="123" t="s">
        <v>331</v>
      </c>
      <c r="E336" s="123">
        <v>25106</v>
      </c>
      <c r="F336" s="123">
        <v>15</v>
      </c>
      <c r="G336" s="123">
        <v>23810025106</v>
      </c>
      <c r="H336" s="125" t="s">
        <v>586</v>
      </c>
      <c r="I336" s="123" t="s">
        <v>587</v>
      </c>
      <c r="J336" s="123" t="s">
        <v>1161</v>
      </c>
      <c r="K336" s="123">
        <v>7</v>
      </c>
      <c r="L336" s="126">
        <f t="shared" si="11"/>
        <v>0.46666666666666667</v>
      </c>
      <c r="M336" s="123" t="s">
        <v>1162</v>
      </c>
      <c r="N336" s="123">
        <v>14</v>
      </c>
      <c r="O336" s="123">
        <f t="shared" si="12"/>
        <v>1</v>
      </c>
      <c r="P336" s="127" t="s">
        <v>336</v>
      </c>
    </row>
    <row r="337" spans="1:16" s="123" customFormat="1" x14ac:dyDescent="0.25">
      <c r="A337" s="123">
        <v>2015</v>
      </c>
      <c r="B337" s="124">
        <v>2</v>
      </c>
      <c r="C337" s="123" t="s">
        <v>82</v>
      </c>
      <c r="D337" s="123" t="s">
        <v>331</v>
      </c>
      <c r="E337" s="123">
        <v>25106</v>
      </c>
      <c r="F337" s="123">
        <v>15</v>
      </c>
      <c r="G337" s="123">
        <v>23810025106</v>
      </c>
      <c r="H337" s="125" t="s">
        <v>586</v>
      </c>
      <c r="I337" s="123" t="s">
        <v>587</v>
      </c>
      <c r="J337" s="123" t="s">
        <v>1163</v>
      </c>
      <c r="K337" s="123">
        <v>9</v>
      </c>
      <c r="L337" s="126">
        <f t="shared" si="11"/>
        <v>0.6</v>
      </c>
      <c r="M337" s="123" t="s">
        <v>1164</v>
      </c>
      <c r="N337" s="123">
        <v>12</v>
      </c>
      <c r="O337" s="123">
        <f t="shared" si="12"/>
        <v>3</v>
      </c>
      <c r="P337" s="127" t="s">
        <v>336</v>
      </c>
    </row>
    <row r="338" spans="1:16" s="123" customFormat="1" x14ac:dyDescent="0.25">
      <c r="A338" s="123">
        <v>2016</v>
      </c>
      <c r="B338" s="124">
        <v>2</v>
      </c>
      <c r="C338" s="123" t="s">
        <v>82</v>
      </c>
      <c r="D338" s="123" t="s">
        <v>331</v>
      </c>
      <c r="E338" s="123">
        <v>25106</v>
      </c>
      <c r="F338" s="123">
        <v>15</v>
      </c>
      <c r="G338" s="123">
        <v>23810025106</v>
      </c>
      <c r="H338" s="125" t="s">
        <v>586</v>
      </c>
      <c r="I338" s="123" t="s">
        <v>587</v>
      </c>
      <c r="J338" s="123" t="s">
        <v>1165</v>
      </c>
      <c r="K338" s="123">
        <v>6</v>
      </c>
      <c r="L338" s="126">
        <f t="shared" si="11"/>
        <v>0.4</v>
      </c>
      <c r="M338" s="123" t="s">
        <v>1166</v>
      </c>
      <c r="N338" s="123">
        <v>12</v>
      </c>
      <c r="O338" s="123">
        <f t="shared" si="12"/>
        <v>3</v>
      </c>
      <c r="P338" s="127" t="s">
        <v>336</v>
      </c>
    </row>
    <row r="339" spans="1:16" s="123" customFormat="1" x14ac:dyDescent="0.25">
      <c r="A339" s="123">
        <v>2014</v>
      </c>
      <c r="B339" s="124">
        <v>2</v>
      </c>
      <c r="C339" s="123" t="s">
        <v>82</v>
      </c>
      <c r="D339" s="123" t="s">
        <v>331</v>
      </c>
      <c r="E339" s="123">
        <v>25108</v>
      </c>
      <c r="F339" s="123">
        <v>15</v>
      </c>
      <c r="G339" s="123">
        <v>23810025108</v>
      </c>
      <c r="H339" s="125" t="s">
        <v>1167</v>
      </c>
      <c r="I339" s="123" t="s">
        <v>1168</v>
      </c>
      <c r="J339" s="123" t="s">
        <v>1169</v>
      </c>
      <c r="K339" s="123">
        <v>16</v>
      </c>
      <c r="L339" s="126">
        <f t="shared" si="11"/>
        <v>1.0666666666666667</v>
      </c>
      <c r="M339" s="123" t="s">
        <v>1170</v>
      </c>
      <c r="N339" s="123">
        <v>13</v>
      </c>
      <c r="O339" s="123">
        <f t="shared" si="12"/>
        <v>2</v>
      </c>
      <c r="P339" s="127" t="s">
        <v>336</v>
      </c>
    </row>
    <row r="340" spans="1:16" s="123" customFormat="1" x14ac:dyDescent="0.25">
      <c r="A340" s="123">
        <v>2015</v>
      </c>
      <c r="B340" s="124">
        <v>2</v>
      </c>
      <c r="C340" s="123" t="s">
        <v>82</v>
      </c>
      <c r="D340" s="123" t="s">
        <v>331</v>
      </c>
      <c r="E340" s="123">
        <v>25108</v>
      </c>
      <c r="F340" s="123">
        <v>15</v>
      </c>
      <c r="G340" s="123">
        <v>23810025108</v>
      </c>
      <c r="H340" s="125" t="s">
        <v>1167</v>
      </c>
      <c r="I340" s="123" t="s">
        <v>1168</v>
      </c>
      <c r="J340" s="123" t="s">
        <v>1171</v>
      </c>
      <c r="K340" s="123">
        <v>8</v>
      </c>
      <c r="L340" s="126">
        <f t="shared" si="11"/>
        <v>0.53333333333333333</v>
      </c>
      <c r="M340" s="123" t="s">
        <v>1172</v>
      </c>
      <c r="N340" s="123">
        <v>12</v>
      </c>
      <c r="O340" s="123">
        <f t="shared" si="12"/>
        <v>3</v>
      </c>
      <c r="P340" s="127" t="s">
        <v>336</v>
      </c>
    </row>
    <row r="341" spans="1:16" s="123" customFormat="1" x14ac:dyDescent="0.25">
      <c r="A341" s="123">
        <v>2016</v>
      </c>
      <c r="B341" s="124">
        <v>2</v>
      </c>
      <c r="C341" s="123" t="s">
        <v>82</v>
      </c>
      <c r="D341" s="123" t="s">
        <v>331</v>
      </c>
      <c r="E341" s="123">
        <v>25108</v>
      </c>
      <c r="F341" s="123">
        <v>15</v>
      </c>
      <c r="G341" s="123">
        <v>23810025108</v>
      </c>
      <c r="H341" s="125" t="s">
        <v>1167</v>
      </c>
      <c r="I341" s="123" t="s">
        <v>1168</v>
      </c>
      <c r="J341" s="123" t="s">
        <v>1173</v>
      </c>
      <c r="K341" s="123">
        <v>9</v>
      </c>
      <c r="L341" s="126">
        <f t="shared" si="11"/>
        <v>0.6</v>
      </c>
      <c r="M341" s="123" t="s">
        <v>1174</v>
      </c>
      <c r="N341" s="123">
        <v>13</v>
      </c>
      <c r="O341" s="123">
        <f t="shared" si="12"/>
        <v>2</v>
      </c>
      <c r="P341" s="127" t="s">
        <v>336</v>
      </c>
    </row>
    <row r="342" spans="1:16" s="123" customFormat="1" x14ac:dyDescent="0.25">
      <c r="A342" s="123">
        <v>2014</v>
      </c>
      <c r="B342" s="124">
        <v>2</v>
      </c>
      <c r="C342" s="123" t="s">
        <v>82</v>
      </c>
      <c r="D342" s="123" t="s">
        <v>331</v>
      </c>
      <c r="E342" s="123">
        <v>25218</v>
      </c>
      <c r="F342" s="123">
        <v>30</v>
      </c>
      <c r="G342" s="123">
        <v>23810025218</v>
      </c>
      <c r="H342" s="125" t="s">
        <v>488</v>
      </c>
      <c r="I342" s="123" t="s">
        <v>489</v>
      </c>
      <c r="J342" s="123" t="s">
        <v>1175</v>
      </c>
      <c r="K342" s="123">
        <v>46</v>
      </c>
      <c r="L342" s="126">
        <f t="shared" si="11"/>
        <v>1.5333333333333334</v>
      </c>
      <c r="M342" s="123" t="s">
        <v>1176</v>
      </c>
      <c r="N342" s="123" t="s">
        <v>367</v>
      </c>
      <c r="O342" s="123" t="str">
        <f t="shared" si="12"/>
        <v>-</v>
      </c>
      <c r="P342" s="127" t="s">
        <v>336</v>
      </c>
    </row>
    <row r="343" spans="1:16" s="123" customFormat="1" x14ac:dyDescent="0.25">
      <c r="A343" s="123">
        <v>2015</v>
      </c>
      <c r="B343" s="124">
        <v>2</v>
      </c>
      <c r="C343" s="123" t="s">
        <v>82</v>
      </c>
      <c r="D343" s="123" t="s">
        <v>331</v>
      </c>
      <c r="E343" s="123">
        <v>25218</v>
      </c>
      <c r="F343" s="123">
        <v>30</v>
      </c>
      <c r="G343" s="123">
        <v>23810025218</v>
      </c>
      <c r="H343" s="125" t="s">
        <v>488</v>
      </c>
      <c r="I343" s="123" t="s">
        <v>489</v>
      </c>
      <c r="J343" s="123" t="s">
        <v>1177</v>
      </c>
      <c r="K343" s="123">
        <v>51</v>
      </c>
      <c r="L343" s="126">
        <f t="shared" si="11"/>
        <v>1.7</v>
      </c>
      <c r="M343" s="123" t="s">
        <v>1178</v>
      </c>
      <c r="N343" s="123" t="s">
        <v>367</v>
      </c>
      <c r="O343" s="123" t="str">
        <f t="shared" si="12"/>
        <v>-</v>
      </c>
      <c r="P343" s="127" t="s">
        <v>336</v>
      </c>
    </row>
    <row r="344" spans="1:16" s="123" customFormat="1" x14ac:dyDescent="0.25">
      <c r="A344" s="123">
        <v>2016</v>
      </c>
      <c r="B344" s="124">
        <v>2</v>
      </c>
      <c r="C344" s="123" t="s">
        <v>82</v>
      </c>
      <c r="D344" s="123" t="s">
        <v>331</v>
      </c>
      <c r="E344" s="123">
        <v>25218</v>
      </c>
      <c r="F344" s="123">
        <v>30</v>
      </c>
      <c r="G344" s="123">
        <v>23810025218</v>
      </c>
      <c r="H344" s="125" t="s">
        <v>488</v>
      </c>
      <c r="I344" s="123" t="s">
        <v>489</v>
      </c>
      <c r="J344" s="123" t="s">
        <v>1179</v>
      </c>
      <c r="K344" s="123">
        <v>64</v>
      </c>
      <c r="L344" s="126">
        <f t="shared" si="11"/>
        <v>2.1333333333333333</v>
      </c>
      <c r="M344" s="123" t="s">
        <v>1180</v>
      </c>
      <c r="N344" s="123">
        <v>28</v>
      </c>
      <c r="O344" s="123">
        <f t="shared" si="12"/>
        <v>2</v>
      </c>
      <c r="P344" s="127" t="s">
        <v>336</v>
      </c>
    </row>
    <row r="345" spans="1:16" s="123" customFormat="1" x14ac:dyDescent="0.25">
      <c r="A345" s="123">
        <v>2014</v>
      </c>
      <c r="B345" s="124">
        <v>2</v>
      </c>
      <c r="C345" s="123" t="s">
        <v>82</v>
      </c>
      <c r="D345" s="123" t="s">
        <v>331</v>
      </c>
      <c r="E345" s="123">
        <v>25409</v>
      </c>
      <c r="F345" s="123">
        <v>15</v>
      </c>
      <c r="G345" s="123">
        <v>23810025409</v>
      </c>
      <c r="H345" s="125" t="s">
        <v>996</v>
      </c>
      <c r="I345" s="123" t="s">
        <v>997</v>
      </c>
      <c r="J345" s="123" t="s">
        <v>1181</v>
      </c>
      <c r="K345" s="123">
        <v>24</v>
      </c>
      <c r="L345" s="126">
        <f t="shared" si="11"/>
        <v>1.6</v>
      </c>
      <c r="M345" s="123" t="s">
        <v>1182</v>
      </c>
      <c r="N345" s="123">
        <v>15</v>
      </c>
      <c r="O345" s="123">
        <f t="shared" si="12"/>
        <v>0</v>
      </c>
      <c r="P345" s="127" t="s">
        <v>336</v>
      </c>
    </row>
    <row r="346" spans="1:16" s="123" customFormat="1" x14ac:dyDescent="0.25">
      <c r="A346" s="123">
        <v>2015</v>
      </c>
      <c r="B346" s="124">
        <v>2</v>
      </c>
      <c r="C346" s="123" t="s">
        <v>82</v>
      </c>
      <c r="D346" s="123" t="s">
        <v>331</v>
      </c>
      <c r="E346" s="123">
        <v>25409</v>
      </c>
      <c r="F346" s="123">
        <v>15</v>
      </c>
      <c r="G346" s="123">
        <v>23810025409</v>
      </c>
      <c r="H346" s="125" t="s">
        <v>996</v>
      </c>
      <c r="I346" s="123" t="s">
        <v>997</v>
      </c>
      <c r="J346" s="123" t="s">
        <v>1183</v>
      </c>
      <c r="K346" s="123">
        <v>29</v>
      </c>
      <c r="L346" s="126">
        <f t="shared" si="11"/>
        <v>1.9333333333333333</v>
      </c>
      <c r="M346" s="123" t="s">
        <v>1184</v>
      </c>
      <c r="N346" s="123">
        <v>14</v>
      </c>
      <c r="O346" s="123">
        <f t="shared" si="12"/>
        <v>1</v>
      </c>
      <c r="P346" s="127" t="s">
        <v>336</v>
      </c>
    </row>
    <row r="347" spans="1:16" s="123" customFormat="1" x14ac:dyDescent="0.25">
      <c r="A347" s="123">
        <v>2016</v>
      </c>
      <c r="B347" s="124">
        <v>2</v>
      </c>
      <c r="C347" s="123" t="s">
        <v>82</v>
      </c>
      <c r="D347" s="123" t="s">
        <v>331</v>
      </c>
      <c r="E347" s="123">
        <v>25409</v>
      </c>
      <c r="F347" s="123">
        <v>15</v>
      </c>
      <c r="G347" s="123">
        <v>23810025409</v>
      </c>
      <c r="H347" s="125" t="s">
        <v>996</v>
      </c>
      <c r="I347" s="123" t="s">
        <v>997</v>
      </c>
      <c r="J347" s="123" t="s">
        <v>1185</v>
      </c>
      <c r="K347" s="123">
        <v>15</v>
      </c>
      <c r="L347" s="126">
        <f t="shared" si="11"/>
        <v>1</v>
      </c>
      <c r="M347" s="123" t="s">
        <v>1186</v>
      </c>
      <c r="N347" s="123">
        <v>15</v>
      </c>
      <c r="O347" s="123">
        <f t="shared" si="12"/>
        <v>0</v>
      </c>
      <c r="P347" s="127" t="s">
        <v>336</v>
      </c>
    </row>
    <row r="348" spans="1:16" s="123" customFormat="1" x14ac:dyDescent="0.25">
      <c r="A348" s="123">
        <v>2014</v>
      </c>
      <c r="B348" s="124">
        <v>2</v>
      </c>
      <c r="C348" s="123" t="s">
        <v>82</v>
      </c>
      <c r="D348" s="123" t="s">
        <v>331</v>
      </c>
      <c r="E348" s="123">
        <v>25510</v>
      </c>
      <c r="F348" s="123">
        <v>30</v>
      </c>
      <c r="G348" s="123">
        <v>23810025510</v>
      </c>
      <c r="H348" s="125" t="s">
        <v>594</v>
      </c>
      <c r="I348" s="123" t="s">
        <v>595</v>
      </c>
      <c r="J348" s="123" t="s">
        <v>1187</v>
      </c>
      <c r="K348" s="123">
        <v>22</v>
      </c>
      <c r="L348" s="126">
        <f t="shared" si="11"/>
        <v>0.73333333333333328</v>
      </c>
      <c r="M348" s="123" t="s">
        <v>1188</v>
      </c>
      <c r="N348" s="123" t="s">
        <v>367</v>
      </c>
      <c r="O348" s="123" t="str">
        <f t="shared" si="12"/>
        <v>-</v>
      </c>
      <c r="P348" s="127" t="s">
        <v>336</v>
      </c>
    </row>
    <row r="349" spans="1:16" s="123" customFormat="1" x14ac:dyDescent="0.25">
      <c r="A349" s="123">
        <v>2015</v>
      </c>
      <c r="B349" s="124">
        <v>2</v>
      </c>
      <c r="C349" s="123" t="s">
        <v>82</v>
      </c>
      <c r="D349" s="123" t="s">
        <v>331</v>
      </c>
      <c r="E349" s="123">
        <v>25510</v>
      </c>
      <c r="F349" s="123">
        <v>30</v>
      </c>
      <c r="G349" s="123">
        <v>23810025510</v>
      </c>
      <c r="H349" s="125" t="s">
        <v>594</v>
      </c>
      <c r="I349" s="123" t="s">
        <v>595</v>
      </c>
      <c r="J349" s="123" t="s">
        <v>1189</v>
      </c>
      <c r="K349" s="123">
        <v>29</v>
      </c>
      <c r="L349" s="126">
        <f t="shared" si="11"/>
        <v>0.96666666666666667</v>
      </c>
      <c r="M349" s="123" t="s">
        <v>1190</v>
      </c>
      <c r="N349" s="123" t="s">
        <v>367</v>
      </c>
      <c r="O349" s="123" t="str">
        <f t="shared" si="12"/>
        <v>-</v>
      </c>
      <c r="P349" s="127" t="s">
        <v>336</v>
      </c>
    </row>
    <row r="350" spans="1:16" s="123" customFormat="1" x14ac:dyDescent="0.25">
      <c r="A350" s="123">
        <v>2016</v>
      </c>
      <c r="B350" s="124">
        <v>2</v>
      </c>
      <c r="C350" s="123" t="s">
        <v>82</v>
      </c>
      <c r="D350" s="123" t="s">
        <v>331</v>
      </c>
      <c r="E350" s="123">
        <v>25510</v>
      </c>
      <c r="F350" s="123">
        <v>30</v>
      </c>
      <c r="G350" s="123">
        <v>23810025510</v>
      </c>
      <c r="H350" s="125" t="s">
        <v>594</v>
      </c>
      <c r="I350" s="123" t="s">
        <v>595</v>
      </c>
      <c r="J350" s="123" t="s">
        <v>1191</v>
      </c>
      <c r="K350" s="123">
        <v>20</v>
      </c>
      <c r="L350" s="126">
        <f t="shared" si="11"/>
        <v>0.66666666666666663</v>
      </c>
      <c r="M350" s="123" t="s">
        <v>1192</v>
      </c>
      <c r="N350" s="123">
        <v>28</v>
      </c>
      <c r="O350" s="123">
        <f t="shared" si="12"/>
        <v>2</v>
      </c>
      <c r="P350" s="127" t="s">
        <v>336</v>
      </c>
    </row>
    <row r="351" spans="1:16" s="123" customFormat="1" x14ac:dyDescent="0.25">
      <c r="A351" s="123">
        <v>2014</v>
      </c>
      <c r="B351" s="124">
        <v>2</v>
      </c>
      <c r="C351" s="123" t="s">
        <v>82</v>
      </c>
      <c r="D351" s="123" t="s">
        <v>347</v>
      </c>
      <c r="E351" s="123">
        <v>20111</v>
      </c>
      <c r="F351" s="123">
        <v>15</v>
      </c>
      <c r="G351" s="123">
        <v>32211020111</v>
      </c>
      <c r="H351" s="125" t="s">
        <v>691</v>
      </c>
      <c r="I351" s="123" t="s">
        <v>692</v>
      </c>
      <c r="J351" s="123" t="s">
        <v>1193</v>
      </c>
      <c r="K351" s="123">
        <v>18</v>
      </c>
      <c r="L351" s="126">
        <f t="shared" si="11"/>
        <v>1.2</v>
      </c>
      <c r="M351" s="123" t="s">
        <v>1194</v>
      </c>
      <c r="N351" s="123">
        <v>17</v>
      </c>
      <c r="O351" s="123">
        <f t="shared" si="12"/>
        <v>-2</v>
      </c>
      <c r="P351" s="127" t="s">
        <v>336</v>
      </c>
    </row>
    <row r="352" spans="1:16" s="123" customFormat="1" x14ac:dyDescent="0.25">
      <c r="A352" s="123">
        <v>2015</v>
      </c>
      <c r="B352" s="124">
        <v>2</v>
      </c>
      <c r="C352" s="123" t="s">
        <v>82</v>
      </c>
      <c r="D352" s="123" t="s">
        <v>347</v>
      </c>
      <c r="E352" s="123">
        <v>20111</v>
      </c>
      <c r="F352" s="123">
        <v>15</v>
      </c>
      <c r="G352" s="123">
        <v>32211020111</v>
      </c>
      <c r="H352" s="125" t="s">
        <v>691</v>
      </c>
      <c r="I352" s="123" t="s">
        <v>692</v>
      </c>
      <c r="J352" s="123" t="s">
        <v>1195</v>
      </c>
      <c r="K352" s="123">
        <v>6</v>
      </c>
      <c r="L352" s="126">
        <f t="shared" si="11"/>
        <v>0.4</v>
      </c>
      <c r="M352" s="123" t="s">
        <v>1196</v>
      </c>
      <c r="N352" s="123">
        <v>12</v>
      </c>
      <c r="O352" s="123">
        <f t="shared" si="12"/>
        <v>3</v>
      </c>
      <c r="P352" s="127" t="s">
        <v>336</v>
      </c>
    </row>
    <row r="353" spans="1:16" s="123" customFormat="1" x14ac:dyDescent="0.25">
      <c r="A353" s="123">
        <v>2016</v>
      </c>
      <c r="B353" s="124">
        <v>2</v>
      </c>
      <c r="C353" s="123" t="s">
        <v>82</v>
      </c>
      <c r="D353" s="123" t="s">
        <v>347</v>
      </c>
      <c r="E353" s="123">
        <v>20111</v>
      </c>
      <c r="F353" s="123">
        <v>15</v>
      </c>
      <c r="G353" s="123">
        <v>32211020111</v>
      </c>
      <c r="H353" s="125" t="s">
        <v>691</v>
      </c>
      <c r="I353" s="123" t="s">
        <v>692</v>
      </c>
      <c r="J353" s="123" t="s">
        <v>1197</v>
      </c>
      <c r="K353" s="123">
        <v>19</v>
      </c>
      <c r="L353" s="126">
        <f t="shared" si="11"/>
        <v>1.2666666666666666</v>
      </c>
      <c r="M353" s="123" t="s">
        <v>1198</v>
      </c>
      <c r="N353" s="123">
        <v>14</v>
      </c>
      <c r="O353" s="123">
        <f t="shared" si="12"/>
        <v>1</v>
      </c>
      <c r="P353" s="127" t="s">
        <v>336</v>
      </c>
    </row>
    <row r="354" spans="1:16" s="123" customFormat="1" x14ac:dyDescent="0.25">
      <c r="A354" s="123">
        <v>2014</v>
      </c>
      <c r="B354" s="124">
        <v>2</v>
      </c>
      <c r="C354" s="123" t="s">
        <v>82</v>
      </c>
      <c r="D354" s="123" t="s">
        <v>347</v>
      </c>
      <c r="E354" s="123">
        <v>25410</v>
      </c>
      <c r="F354" s="123">
        <v>15</v>
      </c>
      <c r="G354" s="123">
        <v>32211025410</v>
      </c>
      <c r="H354" s="125" t="s">
        <v>1199</v>
      </c>
      <c r="I354" s="123" t="s">
        <v>1200</v>
      </c>
      <c r="J354" s="123" t="s">
        <v>1201</v>
      </c>
      <c r="K354" s="123">
        <v>15</v>
      </c>
      <c r="L354" s="126">
        <f t="shared" si="11"/>
        <v>1</v>
      </c>
      <c r="M354" s="123" t="s">
        <v>1202</v>
      </c>
      <c r="N354" s="123">
        <v>11</v>
      </c>
      <c r="O354" s="123">
        <f t="shared" si="12"/>
        <v>4</v>
      </c>
      <c r="P354" s="127" t="s">
        <v>336</v>
      </c>
    </row>
    <row r="355" spans="1:16" s="123" customFormat="1" x14ac:dyDescent="0.25">
      <c r="A355" s="123">
        <v>2015</v>
      </c>
      <c r="B355" s="124">
        <v>2</v>
      </c>
      <c r="C355" s="123" t="s">
        <v>82</v>
      </c>
      <c r="D355" s="123" t="s">
        <v>347</v>
      </c>
      <c r="E355" s="123">
        <v>25410</v>
      </c>
      <c r="F355" s="123">
        <v>15</v>
      </c>
      <c r="G355" s="123">
        <v>32211025410</v>
      </c>
      <c r="H355" s="125" t="s">
        <v>1199</v>
      </c>
      <c r="I355" s="123" t="s">
        <v>1200</v>
      </c>
      <c r="J355" s="123" t="s">
        <v>1203</v>
      </c>
      <c r="K355" s="123">
        <v>8</v>
      </c>
      <c r="L355" s="126">
        <f t="shared" si="11"/>
        <v>0.53333333333333333</v>
      </c>
      <c r="M355" s="123" t="s">
        <v>1204</v>
      </c>
      <c r="N355" s="123">
        <v>13</v>
      </c>
      <c r="O355" s="123">
        <f t="shared" si="12"/>
        <v>2</v>
      </c>
      <c r="P355" s="127" t="s">
        <v>336</v>
      </c>
    </row>
    <row r="356" spans="1:16" s="123" customFormat="1" x14ac:dyDescent="0.25">
      <c r="A356" s="123">
        <v>2016</v>
      </c>
      <c r="B356" s="124">
        <v>2</v>
      </c>
      <c r="C356" s="123" t="s">
        <v>82</v>
      </c>
      <c r="D356" s="123" t="s">
        <v>347</v>
      </c>
      <c r="E356" s="123">
        <v>25410</v>
      </c>
      <c r="F356" s="123">
        <v>15</v>
      </c>
      <c r="G356" s="123">
        <v>32211025410</v>
      </c>
      <c r="H356" s="125" t="s">
        <v>1199</v>
      </c>
      <c r="I356" s="123" t="s">
        <v>1200</v>
      </c>
      <c r="J356" s="123" t="s">
        <v>1205</v>
      </c>
      <c r="K356" s="123">
        <v>10</v>
      </c>
      <c r="L356" s="126">
        <f t="shared" si="11"/>
        <v>0.66666666666666663</v>
      </c>
      <c r="M356" s="123" t="s">
        <v>1206</v>
      </c>
      <c r="N356" s="123">
        <v>14</v>
      </c>
      <c r="O356" s="123">
        <f t="shared" si="12"/>
        <v>1</v>
      </c>
      <c r="P356" s="127" t="s">
        <v>336</v>
      </c>
    </row>
    <row r="357" spans="1:16" s="123" customFormat="1" x14ac:dyDescent="0.25">
      <c r="A357" s="123">
        <v>2014</v>
      </c>
      <c r="B357" s="124">
        <v>2</v>
      </c>
      <c r="C357" s="123" t="s">
        <v>82</v>
      </c>
      <c r="D357" s="123" t="s">
        <v>399</v>
      </c>
      <c r="E357" s="123">
        <v>25431</v>
      </c>
      <c r="F357" s="123">
        <v>15</v>
      </c>
      <c r="G357" s="123">
        <v>23210025431</v>
      </c>
      <c r="H357" s="125" t="s">
        <v>1207</v>
      </c>
      <c r="I357" s="123" t="s">
        <v>1208</v>
      </c>
      <c r="J357" s="123" t="s">
        <v>1209</v>
      </c>
      <c r="K357" s="123">
        <v>12</v>
      </c>
      <c r="L357" s="126">
        <f t="shared" si="11"/>
        <v>0.8</v>
      </c>
      <c r="M357" s="123" t="s">
        <v>1210</v>
      </c>
      <c r="N357" s="123">
        <v>15</v>
      </c>
      <c r="O357" s="123">
        <f t="shared" si="12"/>
        <v>0</v>
      </c>
      <c r="P357" s="127" t="s">
        <v>336</v>
      </c>
    </row>
    <row r="358" spans="1:16" s="123" customFormat="1" x14ac:dyDescent="0.25">
      <c r="A358" s="123">
        <v>2015</v>
      </c>
      <c r="B358" s="124">
        <v>2</v>
      </c>
      <c r="C358" s="123" t="s">
        <v>82</v>
      </c>
      <c r="D358" s="123" t="s">
        <v>399</v>
      </c>
      <c r="E358" s="123">
        <v>25431</v>
      </c>
      <c r="F358" s="123">
        <v>15</v>
      </c>
      <c r="G358" s="123">
        <v>23210025431</v>
      </c>
      <c r="H358" s="125" t="s">
        <v>1207</v>
      </c>
      <c r="I358" s="123" t="s">
        <v>1208</v>
      </c>
      <c r="J358" s="123" t="s">
        <v>1211</v>
      </c>
      <c r="K358" s="123">
        <v>14</v>
      </c>
      <c r="L358" s="126">
        <f t="shared" si="11"/>
        <v>0.93333333333333335</v>
      </c>
      <c r="M358" s="123" t="s">
        <v>1212</v>
      </c>
      <c r="N358" s="123">
        <v>12</v>
      </c>
      <c r="O358" s="123">
        <f t="shared" si="12"/>
        <v>3</v>
      </c>
      <c r="P358" s="127" t="s">
        <v>336</v>
      </c>
    </row>
    <row r="359" spans="1:16" s="123" customFormat="1" x14ac:dyDescent="0.25">
      <c r="A359" s="123">
        <v>2016</v>
      </c>
      <c r="B359" s="124">
        <v>2</v>
      </c>
      <c r="C359" s="123" t="s">
        <v>82</v>
      </c>
      <c r="D359" s="123" t="s">
        <v>399</v>
      </c>
      <c r="E359" s="123">
        <v>25431</v>
      </c>
      <c r="F359" s="123">
        <v>15</v>
      </c>
      <c r="G359" s="123">
        <v>23210025431</v>
      </c>
      <c r="H359" s="125" t="s">
        <v>1207</v>
      </c>
      <c r="I359" s="123" t="s">
        <v>1208</v>
      </c>
      <c r="J359" s="123" t="s">
        <v>1213</v>
      </c>
      <c r="K359" s="123">
        <v>9</v>
      </c>
      <c r="L359" s="126">
        <f t="shared" si="11"/>
        <v>0.6</v>
      </c>
      <c r="M359" s="123" t="s">
        <v>1214</v>
      </c>
      <c r="N359" s="123">
        <v>12</v>
      </c>
      <c r="O359" s="123">
        <f t="shared" si="12"/>
        <v>3</v>
      </c>
      <c r="P359" s="127" t="s">
        <v>336</v>
      </c>
    </row>
    <row r="360" spans="1:16" s="123" customFormat="1" x14ac:dyDescent="0.25">
      <c r="A360" s="123">
        <v>2014</v>
      </c>
      <c r="B360" s="124">
        <v>2</v>
      </c>
      <c r="C360" s="123" t="s">
        <v>164</v>
      </c>
      <c r="D360" s="123" t="s">
        <v>399</v>
      </c>
      <c r="E360" s="123">
        <v>25223</v>
      </c>
      <c r="F360" s="123">
        <v>8</v>
      </c>
      <c r="G360" s="123">
        <v>23210025223</v>
      </c>
      <c r="H360" s="125" t="s">
        <v>1215</v>
      </c>
      <c r="I360" s="123" t="s">
        <v>1216</v>
      </c>
      <c r="J360" s="123" t="s">
        <v>1217</v>
      </c>
      <c r="K360" s="123">
        <v>10</v>
      </c>
      <c r="L360" s="126">
        <f t="shared" si="11"/>
        <v>1.25</v>
      </c>
      <c r="M360" s="123" t="s">
        <v>1218</v>
      </c>
      <c r="N360" s="123" t="s">
        <v>367</v>
      </c>
      <c r="O360" s="123" t="str">
        <f t="shared" si="12"/>
        <v>-</v>
      </c>
      <c r="P360" s="127" t="s">
        <v>336</v>
      </c>
    </row>
    <row r="361" spans="1:16" s="123" customFormat="1" x14ac:dyDescent="0.25">
      <c r="A361" s="123">
        <v>2015</v>
      </c>
      <c r="B361" s="124">
        <v>2</v>
      </c>
      <c r="C361" s="123" t="s">
        <v>164</v>
      </c>
      <c r="D361" s="123" t="s">
        <v>399</v>
      </c>
      <c r="E361" s="123">
        <v>25223</v>
      </c>
      <c r="F361" s="123">
        <v>8</v>
      </c>
      <c r="G361" s="123">
        <v>23210025223</v>
      </c>
      <c r="H361" s="125" t="s">
        <v>1215</v>
      </c>
      <c r="I361" s="123" t="s">
        <v>1216</v>
      </c>
      <c r="J361" s="123" t="s">
        <v>1219</v>
      </c>
      <c r="K361" s="123">
        <v>20</v>
      </c>
      <c r="L361" s="126">
        <f t="shared" ref="L361:L424" si="13">K361/F361</f>
        <v>2.5</v>
      </c>
      <c r="M361" s="123" t="s">
        <v>1220</v>
      </c>
      <c r="N361" s="123" t="s">
        <v>367</v>
      </c>
      <c r="O361" s="123" t="str">
        <f t="shared" si="12"/>
        <v>-</v>
      </c>
      <c r="P361" s="127" t="s">
        <v>336</v>
      </c>
    </row>
    <row r="362" spans="1:16" s="123" customFormat="1" x14ac:dyDescent="0.25">
      <c r="A362" s="123">
        <v>2016</v>
      </c>
      <c r="B362" s="124">
        <v>2</v>
      </c>
      <c r="C362" s="123" t="s">
        <v>164</v>
      </c>
      <c r="D362" s="123" t="s">
        <v>399</v>
      </c>
      <c r="E362" s="123">
        <v>25223</v>
      </c>
      <c r="F362" s="123">
        <v>8</v>
      </c>
      <c r="G362" s="123">
        <v>23210025223</v>
      </c>
      <c r="H362" s="125" t="s">
        <v>1215</v>
      </c>
      <c r="I362" s="123" t="s">
        <v>1216</v>
      </c>
      <c r="J362" s="123" t="s">
        <v>1221</v>
      </c>
      <c r="K362" s="123">
        <v>16</v>
      </c>
      <c r="L362" s="126">
        <f t="shared" si="13"/>
        <v>2</v>
      </c>
      <c r="M362" s="123" t="s">
        <v>1222</v>
      </c>
      <c r="N362" s="123">
        <v>9</v>
      </c>
      <c r="O362" s="123">
        <f t="shared" si="12"/>
        <v>-1</v>
      </c>
      <c r="P362" s="127" t="s">
        <v>336</v>
      </c>
    </row>
    <row r="363" spans="1:16" s="123" customFormat="1" x14ac:dyDescent="0.25">
      <c r="A363" s="123">
        <v>2014</v>
      </c>
      <c r="B363" s="124">
        <v>2</v>
      </c>
      <c r="C363" s="123" t="s">
        <v>164</v>
      </c>
      <c r="D363" s="123" t="s">
        <v>399</v>
      </c>
      <c r="E363" s="123">
        <v>31214</v>
      </c>
      <c r="F363" s="123">
        <v>8</v>
      </c>
      <c r="G363" s="123">
        <v>23210031214</v>
      </c>
      <c r="H363" s="125" t="s">
        <v>1099</v>
      </c>
      <c r="I363" s="123" t="s">
        <v>1100</v>
      </c>
      <c r="J363" s="123" t="s">
        <v>1223</v>
      </c>
      <c r="K363" s="123">
        <v>16</v>
      </c>
      <c r="L363" s="126">
        <f t="shared" si="13"/>
        <v>2</v>
      </c>
      <c r="M363" s="123" t="s">
        <v>1224</v>
      </c>
      <c r="N363" s="123">
        <v>8</v>
      </c>
      <c r="O363" s="123">
        <f t="shared" si="12"/>
        <v>0</v>
      </c>
      <c r="P363" s="127" t="s">
        <v>336</v>
      </c>
    </row>
    <row r="364" spans="1:16" s="123" customFormat="1" x14ac:dyDescent="0.25">
      <c r="A364" s="123">
        <v>2015</v>
      </c>
      <c r="B364" s="124">
        <v>2</v>
      </c>
      <c r="C364" s="123" t="s">
        <v>164</v>
      </c>
      <c r="D364" s="123" t="s">
        <v>399</v>
      </c>
      <c r="E364" s="123">
        <v>31214</v>
      </c>
      <c r="F364" s="123">
        <v>8</v>
      </c>
      <c r="G364" s="123">
        <v>23210031214</v>
      </c>
      <c r="H364" s="125" t="s">
        <v>1099</v>
      </c>
      <c r="I364" s="123" t="s">
        <v>1100</v>
      </c>
      <c r="J364" s="123" t="s">
        <v>1225</v>
      </c>
      <c r="K364" s="123">
        <v>23</v>
      </c>
      <c r="L364" s="126">
        <f t="shared" si="13"/>
        <v>2.875</v>
      </c>
      <c r="M364" s="123" t="s">
        <v>1226</v>
      </c>
      <c r="N364" s="123">
        <v>9</v>
      </c>
      <c r="O364" s="123">
        <f t="shared" si="12"/>
        <v>-1</v>
      </c>
      <c r="P364" s="127" t="s">
        <v>336</v>
      </c>
    </row>
    <row r="365" spans="1:16" s="123" customFormat="1" x14ac:dyDescent="0.25">
      <c r="A365" s="123">
        <v>2016</v>
      </c>
      <c r="B365" s="124">
        <v>2</v>
      </c>
      <c r="C365" s="123" t="s">
        <v>164</v>
      </c>
      <c r="D365" s="123" t="s">
        <v>399</v>
      </c>
      <c r="E365" s="123">
        <v>31214</v>
      </c>
      <c r="F365" s="123">
        <v>8</v>
      </c>
      <c r="G365" s="123">
        <v>23210031214</v>
      </c>
      <c r="H365" s="125" t="s">
        <v>1099</v>
      </c>
      <c r="I365" s="123" t="s">
        <v>1100</v>
      </c>
      <c r="J365" s="123" t="s">
        <v>1227</v>
      </c>
      <c r="K365" s="123">
        <v>21</v>
      </c>
      <c r="L365" s="126">
        <f t="shared" si="13"/>
        <v>2.625</v>
      </c>
      <c r="M365" s="123" t="s">
        <v>1228</v>
      </c>
      <c r="N365" s="123">
        <v>9</v>
      </c>
      <c r="O365" s="123">
        <f t="shared" si="12"/>
        <v>-1</v>
      </c>
      <c r="P365" s="127" t="s">
        <v>336</v>
      </c>
    </row>
    <row r="366" spans="1:16" s="123" customFormat="1" x14ac:dyDescent="0.25">
      <c r="A366" s="123">
        <v>2014</v>
      </c>
      <c r="B366" s="124">
        <v>2</v>
      </c>
      <c r="C366" s="123" t="s">
        <v>164</v>
      </c>
      <c r="D366" s="123" t="s">
        <v>399</v>
      </c>
      <c r="E366" s="123">
        <v>33411</v>
      </c>
      <c r="F366" s="123">
        <v>8</v>
      </c>
      <c r="G366" s="123">
        <v>23210033411</v>
      </c>
      <c r="H366" s="125" t="s">
        <v>416</v>
      </c>
      <c r="I366" s="123" t="s">
        <v>417</v>
      </c>
      <c r="J366" s="123" t="s">
        <v>1229</v>
      </c>
      <c r="K366" s="123">
        <v>7</v>
      </c>
      <c r="L366" s="126">
        <f t="shared" si="13"/>
        <v>0.875</v>
      </c>
      <c r="M366" s="123" t="s">
        <v>1230</v>
      </c>
      <c r="N366" s="123">
        <v>9</v>
      </c>
      <c r="O366" s="123">
        <f t="shared" si="12"/>
        <v>-1</v>
      </c>
      <c r="P366" s="127" t="s">
        <v>336</v>
      </c>
    </row>
    <row r="367" spans="1:16" s="123" customFormat="1" x14ac:dyDescent="0.25">
      <c r="A367" s="123">
        <v>2015</v>
      </c>
      <c r="B367" s="124">
        <v>2</v>
      </c>
      <c r="C367" s="123" t="s">
        <v>164</v>
      </c>
      <c r="D367" s="123" t="s">
        <v>399</v>
      </c>
      <c r="E367" s="123">
        <v>33411</v>
      </c>
      <c r="F367" s="123">
        <v>8</v>
      </c>
      <c r="G367" s="123">
        <v>23210033411</v>
      </c>
      <c r="H367" s="125" t="s">
        <v>416</v>
      </c>
      <c r="I367" s="123" t="s">
        <v>417</v>
      </c>
      <c r="J367" s="123" t="s">
        <v>1231</v>
      </c>
      <c r="K367" s="123">
        <v>12</v>
      </c>
      <c r="L367" s="126">
        <f t="shared" si="13"/>
        <v>1.5</v>
      </c>
      <c r="M367" s="123" t="s">
        <v>1232</v>
      </c>
      <c r="N367" s="123">
        <v>8</v>
      </c>
      <c r="O367" s="123">
        <f t="shared" si="12"/>
        <v>0</v>
      </c>
      <c r="P367" s="127" t="s">
        <v>336</v>
      </c>
    </row>
    <row r="368" spans="1:16" s="123" customFormat="1" x14ac:dyDescent="0.25">
      <c r="A368" s="123">
        <v>2016</v>
      </c>
      <c r="B368" s="124">
        <v>2</v>
      </c>
      <c r="C368" s="123" t="s">
        <v>164</v>
      </c>
      <c r="D368" s="123" t="s">
        <v>399</v>
      </c>
      <c r="E368" s="123">
        <v>33411</v>
      </c>
      <c r="F368" s="123">
        <v>8</v>
      </c>
      <c r="G368" s="123">
        <v>23210033411</v>
      </c>
      <c r="H368" s="125" t="s">
        <v>416</v>
      </c>
      <c r="I368" s="123" t="s">
        <v>417</v>
      </c>
      <c r="J368" s="123" t="s">
        <v>1233</v>
      </c>
      <c r="K368" s="123">
        <v>7</v>
      </c>
      <c r="L368" s="126">
        <f t="shared" si="13"/>
        <v>0.875</v>
      </c>
      <c r="M368" s="123" t="s">
        <v>1234</v>
      </c>
      <c r="N368" s="123">
        <v>7</v>
      </c>
      <c r="O368" s="123">
        <f t="shared" si="12"/>
        <v>1</v>
      </c>
      <c r="P368" s="127" t="s">
        <v>336</v>
      </c>
    </row>
    <row r="369" spans="1:16" s="123" customFormat="1" x14ac:dyDescent="0.25">
      <c r="A369" s="123">
        <v>2014</v>
      </c>
      <c r="B369" s="124">
        <v>2</v>
      </c>
      <c r="C369" s="123" t="s">
        <v>164</v>
      </c>
      <c r="D369" s="123" t="s">
        <v>399</v>
      </c>
      <c r="E369" s="123">
        <v>34307</v>
      </c>
      <c r="F369" s="123">
        <v>8</v>
      </c>
      <c r="G369" s="123">
        <v>23210034307</v>
      </c>
      <c r="H369" s="125" t="s">
        <v>875</v>
      </c>
      <c r="I369" s="123" t="s">
        <v>876</v>
      </c>
      <c r="J369" s="123" t="s">
        <v>1235</v>
      </c>
      <c r="K369" s="123">
        <v>4</v>
      </c>
      <c r="L369" s="126">
        <f t="shared" si="13"/>
        <v>0.5</v>
      </c>
      <c r="M369" s="123" t="s">
        <v>1236</v>
      </c>
      <c r="N369" s="123">
        <v>9</v>
      </c>
      <c r="O369" s="123">
        <f t="shared" si="12"/>
        <v>-1</v>
      </c>
      <c r="P369" s="127" t="s">
        <v>336</v>
      </c>
    </row>
    <row r="370" spans="1:16" s="123" customFormat="1" x14ac:dyDescent="0.25">
      <c r="A370" s="123">
        <v>2015</v>
      </c>
      <c r="B370" s="124">
        <v>2</v>
      </c>
      <c r="C370" s="123" t="s">
        <v>164</v>
      </c>
      <c r="D370" s="123" t="s">
        <v>399</v>
      </c>
      <c r="E370" s="123">
        <v>34307</v>
      </c>
      <c r="F370" s="123">
        <v>8</v>
      </c>
      <c r="G370" s="123">
        <v>23210034307</v>
      </c>
      <c r="H370" s="125" t="s">
        <v>875</v>
      </c>
      <c r="I370" s="123" t="s">
        <v>876</v>
      </c>
      <c r="J370" s="123" t="s">
        <v>1237</v>
      </c>
      <c r="K370" s="123">
        <v>8</v>
      </c>
      <c r="L370" s="126">
        <f t="shared" si="13"/>
        <v>1</v>
      </c>
      <c r="M370" s="123" t="s">
        <v>1238</v>
      </c>
      <c r="N370" s="123">
        <v>9</v>
      </c>
      <c r="O370" s="123">
        <f t="shared" si="12"/>
        <v>-1</v>
      </c>
      <c r="P370" s="127" t="s">
        <v>336</v>
      </c>
    </row>
    <row r="371" spans="1:16" s="123" customFormat="1" x14ac:dyDescent="0.25">
      <c r="A371" s="123">
        <v>2016</v>
      </c>
      <c r="B371" s="124">
        <v>2</v>
      </c>
      <c r="C371" s="123" t="s">
        <v>164</v>
      </c>
      <c r="D371" s="123" t="s">
        <v>399</v>
      </c>
      <c r="E371" s="123">
        <v>34307</v>
      </c>
      <c r="F371" s="123">
        <v>8</v>
      </c>
      <c r="G371" s="123">
        <v>23210034307</v>
      </c>
      <c r="H371" s="125" t="s">
        <v>875</v>
      </c>
      <c r="I371" s="123" t="s">
        <v>876</v>
      </c>
      <c r="J371" s="123" t="s">
        <v>1239</v>
      </c>
      <c r="K371" s="123">
        <v>7</v>
      </c>
      <c r="L371" s="126">
        <f t="shared" si="13"/>
        <v>0.875</v>
      </c>
      <c r="M371" s="123" t="s">
        <v>1240</v>
      </c>
      <c r="N371" s="123">
        <v>8</v>
      </c>
      <c r="O371" s="123">
        <f t="shared" si="12"/>
        <v>0</v>
      </c>
      <c r="P371" s="127" t="s">
        <v>336</v>
      </c>
    </row>
    <row r="372" spans="1:16" s="123" customFormat="1" x14ac:dyDescent="0.25">
      <c r="A372" s="123">
        <v>2014</v>
      </c>
      <c r="B372" s="124">
        <v>2</v>
      </c>
      <c r="C372" s="123" t="s">
        <v>165</v>
      </c>
      <c r="D372" s="123" t="s">
        <v>331</v>
      </c>
      <c r="E372" s="123">
        <v>30001</v>
      </c>
      <c r="F372" s="123">
        <v>35</v>
      </c>
      <c r="G372" s="123">
        <v>23810030001</v>
      </c>
      <c r="H372" s="125" t="s">
        <v>332</v>
      </c>
      <c r="I372" s="123" t="s">
        <v>333</v>
      </c>
      <c r="J372" s="123" t="s">
        <v>1241</v>
      </c>
      <c r="K372" s="123">
        <v>6</v>
      </c>
      <c r="L372" s="126">
        <f t="shared" si="13"/>
        <v>0.17142857142857143</v>
      </c>
      <c r="M372" s="123" t="s">
        <v>1242</v>
      </c>
      <c r="N372" s="123">
        <v>23</v>
      </c>
      <c r="O372" s="123">
        <f t="shared" si="12"/>
        <v>12</v>
      </c>
      <c r="P372" s="127" t="s">
        <v>336</v>
      </c>
    </row>
    <row r="373" spans="1:16" s="123" customFormat="1" x14ac:dyDescent="0.25">
      <c r="A373" s="123">
        <v>2015</v>
      </c>
      <c r="B373" s="124">
        <v>2</v>
      </c>
      <c r="C373" s="123" t="s">
        <v>165</v>
      </c>
      <c r="D373" s="123" t="s">
        <v>331</v>
      </c>
      <c r="E373" s="123">
        <v>30001</v>
      </c>
      <c r="F373" s="123">
        <v>35</v>
      </c>
      <c r="G373" s="123">
        <v>23810030001</v>
      </c>
      <c r="H373" s="125" t="s">
        <v>332</v>
      </c>
      <c r="I373" s="123" t="s">
        <v>333</v>
      </c>
      <c r="J373" s="123" t="s">
        <v>1243</v>
      </c>
      <c r="K373" s="123">
        <v>5</v>
      </c>
      <c r="L373" s="126">
        <f t="shared" si="13"/>
        <v>0.14285714285714285</v>
      </c>
      <c r="M373" s="123" t="s">
        <v>1244</v>
      </c>
      <c r="N373" s="123">
        <v>21</v>
      </c>
      <c r="O373" s="123">
        <f t="shared" si="12"/>
        <v>14</v>
      </c>
      <c r="P373" s="127" t="s">
        <v>336</v>
      </c>
    </row>
    <row r="374" spans="1:16" s="123" customFormat="1" x14ac:dyDescent="0.25">
      <c r="A374" s="123">
        <v>2016</v>
      </c>
      <c r="B374" s="124">
        <v>2</v>
      </c>
      <c r="C374" s="123" t="s">
        <v>165</v>
      </c>
      <c r="D374" s="123" t="s">
        <v>331</v>
      </c>
      <c r="E374" s="123">
        <v>30001</v>
      </c>
      <c r="F374" s="123">
        <v>25</v>
      </c>
      <c r="G374" s="123">
        <v>23810030001</v>
      </c>
      <c r="H374" s="125" t="s">
        <v>332</v>
      </c>
      <c r="I374" s="123" t="s">
        <v>333</v>
      </c>
      <c r="J374" s="123" t="s">
        <v>1245</v>
      </c>
      <c r="K374" s="123">
        <v>8</v>
      </c>
      <c r="L374" s="126">
        <f t="shared" si="13"/>
        <v>0.32</v>
      </c>
      <c r="M374" s="123" t="s">
        <v>1246</v>
      </c>
      <c r="N374" s="123">
        <v>11</v>
      </c>
      <c r="O374" s="123">
        <f t="shared" si="12"/>
        <v>14</v>
      </c>
      <c r="P374" s="127" t="s">
        <v>336</v>
      </c>
    </row>
    <row r="375" spans="1:16" s="123" customFormat="1" x14ac:dyDescent="0.25">
      <c r="A375" s="123">
        <v>2014</v>
      </c>
      <c r="B375" s="124">
        <v>2</v>
      </c>
      <c r="C375" s="123" t="s">
        <v>165</v>
      </c>
      <c r="D375" s="123" t="s">
        <v>331</v>
      </c>
      <c r="E375" s="123">
        <v>31202</v>
      </c>
      <c r="F375" s="123">
        <v>18</v>
      </c>
      <c r="G375" s="123">
        <v>23810031202</v>
      </c>
      <c r="H375" s="125" t="s">
        <v>341</v>
      </c>
      <c r="I375" s="123" t="s">
        <v>342</v>
      </c>
      <c r="J375" s="123" t="s">
        <v>1247</v>
      </c>
      <c r="K375" s="123">
        <v>18</v>
      </c>
      <c r="L375" s="126">
        <f t="shared" si="13"/>
        <v>1</v>
      </c>
      <c r="M375" s="123" t="s">
        <v>1248</v>
      </c>
      <c r="N375" s="123">
        <v>18</v>
      </c>
      <c r="O375" s="123">
        <f t="shared" si="12"/>
        <v>0</v>
      </c>
      <c r="P375" s="127" t="s">
        <v>336</v>
      </c>
    </row>
    <row r="376" spans="1:16" s="123" customFormat="1" x14ac:dyDescent="0.25">
      <c r="A376" s="123">
        <v>2015</v>
      </c>
      <c r="B376" s="124">
        <v>2</v>
      </c>
      <c r="C376" s="123" t="s">
        <v>165</v>
      </c>
      <c r="D376" s="123" t="s">
        <v>331</v>
      </c>
      <c r="E376" s="123">
        <v>31202</v>
      </c>
      <c r="F376" s="123">
        <v>18</v>
      </c>
      <c r="G376" s="123">
        <v>23810031202</v>
      </c>
      <c r="H376" s="125" t="s">
        <v>341</v>
      </c>
      <c r="I376" s="123" t="s">
        <v>342</v>
      </c>
      <c r="J376" s="123" t="s">
        <v>1249</v>
      </c>
      <c r="K376" s="123">
        <v>36</v>
      </c>
      <c r="L376" s="126">
        <f t="shared" si="13"/>
        <v>2</v>
      </c>
      <c r="M376" s="123" t="s">
        <v>1250</v>
      </c>
      <c r="N376" s="123">
        <v>15</v>
      </c>
      <c r="O376" s="123">
        <f t="shared" si="12"/>
        <v>3</v>
      </c>
      <c r="P376" s="127" t="s">
        <v>336</v>
      </c>
    </row>
    <row r="377" spans="1:16" s="123" customFormat="1" x14ac:dyDescent="0.25">
      <c r="A377" s="123">
        <v>2016</v>
      </c>
      <c r="B377" s="124">
        <v>2</v>
      </c>
      <c r="C377" s="123" t="s">
        <v>165</v>
      </c>
      <c r="D377" s="123" t="s">
        <v>331</v>
      </c>
      <c r="E377" s="123">
        <v>31202</v>
      </c>
      <c r="F377" s="123">
        <v>17</v>
      </c>
      <c r="G377" s="123">
        <v>23810031202</v>
      </c>
      <c r="H377" s="125" t="s">
        <v>341</v>
      </c>
      <c r="I377" s="123" t="s">
        <v>342</v>
      </c>
      <c r="J377" s="123" t="s">
        <v>1251</v>
      </c>
      <c r="K377" s="123">
        <v>22</v>
      </c>
      <c r="L377" s="126">
        <f t="shared" si="13"/>
        <v>1.2941176470588236</v>
      </c>
      <c r="M377" s="123" t="s">
        <v>1252</v>
      </c>
      <c r="N377" s="123">
        <v>17</v>
      </c>
      <c r="O377" s="123">
        <f t="shared" si="12"/>
        <v>0</v>
      </c>
      <c r="P377" s="127" t="s">
        <v>336</v>
      </c>
    </row>
    <row r="378" spans="1:16" s="123" customFormat="1" x14ac:dyDescent="0.25">
      <c r="A378" s="123">
        <v>2014</v>
      </c>
      <c r="B378" s="124">
        <v>2</v>
      </c>
      <c r="C378" s="123" t="s">
        <v>165</v>
      </c>
      <c r="D378" s="123" t="s">
        <v>331</v>
      </c>
      <c r="E378" s="123">
        <v>31210</v>
      </c>
      <c r="F378" s="123">
        <v>17</v>
      </c>
      <c r="G378" s="123">
        <v>23810031210</v>
      </c>
      <c r="H378" s="125" t="s">
        <v>352</v>
      </c>
      <c r="I378" s="123" t="s">
        <v>353</v>
      </c>
      <c r="J378" s="123" t="s">
        <v>1253</v>
      </c>
      <c r="K378" s="123">
        <v>15</v>
      </c>
      <c r="L378" s="126">
        <f t="shared" si="13"/>
        <v>0.88235294117647056</v>
      </c>
      <c r="M378" s="123" t="s">
        <v>1254</v>
      </c>
      <c r="N378" s="123">
        <v>16</v>
      </c>
      <c r="O378" s="123">
        <f t="shared" si="12"/>
        <v>1</v>
      </c>
      <c r="P378" s="127" t="s">
        <v>336</v>
      </c>
    </row>
    <row r="379" spans="1:16" s="123" customFormat="1" x14ac:dyDescent="0.25">
      <c r="A379" s="123">
        <v>2015</v>
      </c>
      <c r="B379" s="124">
        <v>2</v>
      </c>
      <c r="C379" s="123" t="s">
        <v>165</v>
      </c>
      <c r="D379" s="123" t="s">
        <v>331</v>
      </c>
      <c r="E379" s="123">
        <v>31210</v>
      </c>
      <c r="F379" s="123">
        <v>17</v>
      </c>
      <c r="G379" s="123">
        <v>23810031210</v>
      </c>
      <c r="H379" s="125" t="s">
        <v>352</v>
      </c>
      <c r="I379" s="123" t="s">
        <v>353</v>
      </c>
      <c r="J379" s="123" t="s">
        <v>1255</v>
      </c>
      <c r="K379" s="123">
        <v>7</v>
      </c>
      <c r="L379" s="126">
        <f t="shared" si="13"/>
        <v>0.41176470588235292</v>
      </c>
      <c r="M379" s="123" t="s">
        <v>1256</v>
      </c>
      <c r="N379" s="123">
        <v>15</v>
      </c>
      <c r="O379" s="123">
        <f t="shared" si="12"/>
        <v>2</v>
      </c>
      <c r="P379" s="127" t="s">
        <v>336</v>
      </c>
    </row>
    <row r="380" spans="1:16" s="123" customFormat="1" x14ac:dyDescent="0.25">
      <c r="A380" s="123">
        <v>2016</v>
      </c>
      <c r="B380" s="124">
        <v>2</v>
      </c>
      <c r="C380" s="123" t="s">
        <v>165</v>
      </c>
      <c r="D380" s="123" t="s">
        <v>331</v>
      </c>
      <c r="E380" s="123">
        <v>31210</v>
      </c>
      <c r="F380" s="123">
        <v>18</v>
      </c>
      <c r="G380" s="123">
        <v>23810031210</v>
      </c>
      <c r="H380" s="125" t="s">
        <v>352</v>
      </c>
      <c r="I380" s="123" t="s">
        <v>353</v>
      </c>
      <c r="J380" s="123" t="s">
        <v>1257</v>
      </c>
      <c r="K380" s="123">
        <v>4</v>
      </c>
      <c r="L380" s="126">
        <f t="shared" si="13"/>
        <v>0.22222222222222221</v>
      </c>
      <c r="M380" s="123" t="s">
        <v>1258</v>
      </c>
      <c r="N380" s="123">
        <v>15</v>
      </c>
      <c r="O380" s="123">
        <f t="shared" si="12"/>
        <v>3</v>
      </c>
      <c r="P380" s="127" t="s">
        <v>336</v>
      </c>
    </row>
    <row r="381" spans="1:16" s="123" customFormat="1" x14ac:dyDescent="0.25">
      <c r="A381" s="123">
        <v>2014</v>
      </c>
      <c r="B381" s="124">
        <v>2</v>
      </c>
      <c r="C381" s="123" t="s">
        <v>165</v>
      </c>
      <c r="D381" s="123" t="s">
        <v>331</v>
      </c>
      <c r="E381" s="123">
        <v>33005</v>
      </c>
      <c r="F381" s="123">
        <v>30</v>
      </c>
      <c r="G381" s="123">
        <v>23810033005</v>
      </c>
      <c r="H381" s="125" t="s">
        <v>363</v>
      </c>
      <c r="I381" s="123" t="s">
        <v>364</v>
      </c>
      <c r="J381" s="123" t="s">
        <v>1259</v>
      </c>
      <c r="K381" s="123">
        <v>35</v>
      </c>
      <c r="L381" s="126">
        <f t="shared" si="13"/>
        <v>1.1666666666666667</v>
      </c>
      <c r="M381" s="123" t="s">
        <v>1260</v>
      </c>
      <c r="N381" s="123" t="s">
        <v>367</v>
      </c>
      <c r="O381" s="123" t="str">
        <f t="shared" si="12"/>
        <v>-</v>
      </c>
      <c r="P381" s="127" t="s">
        <v>336</v>
      </c>
    </row>
    <row r="382" spans="1:16" s="123" customFormat="1" x14ac:dyDescent="0.25">
      <c r="A382" s="123">
        <v>2015</v>
      </c>
      <c r="B382" s="124">
        <v>2</v>
      </c>
      <c r="C382" s="123" t="s">
        <v>165</v>
      </c>
      <c r="D382" s="123" t="s">
        <v>331</v>
      </c>
      <c r="E382" s="123">
        <v>33005</v>
      </c>
      <c r="F382" s="123">
        <v>30</v>
      </c>
      <c r="G382" s="123">
        <v>23810033005</v>
      </c>
      <c r="H382" s="125" t="s">
        <v>363</v>
      </c>
      <c r="I382" s="123" t="s">
        <v>364</v>
      </c>
      <c r="J382" s="123" t="s">
        <v>1261</v>
      </c>
      <c r="K382" s="123">
        <v>48</v>
      </c>
      <c r="L382" s="126">
        <f t="shared" si="13"/>
        <v>1.6</v>
      </c>
      <c r="M382" s="123" t="s">
        <v>1262</v>
      </c>
      <c r="N382" s="123" t="s">
        <v>367</v>
      </c>
      <c r="O382" s="123" t="str">
        <f t="shared" si="12"/>
        <v>-</v>
      </c>
      <c r="P382" s="127" t="s">
        <v>336</v>
      </c>
    </row>
    <row r="383" spans="1:16" s="123" customFormat="1" x14ac:dyDescent="0.25">
      <c r="A383" s="123">
        <v>2016</v>
      </c>
      <c r="B383" s="124">
        <v>2</v>
      </c>
      <c r="C383" s="123" t="s">
        <v>165</v>
      </c>
      <c r="D383" s="123" t="s">
        <v>331</v>
      </c>
      <c r="E383" s="123">
        <v>33005</v>
      </c>
      <c r="F383" s="123">
        <v>30</v>
      </c>
      <c r="G383" s="123">
        <v>23810033005</v>
      </c>
      <c r="H383" s="125" t="s">
        <v>363</v>
      </c>
      <c r="I383" s="123" t="s">
        <v>364</v>
      </c>
      <c r="J383" s="123" t="s">
        <v>1263</v>
      </c>
      <c r="K383" s="123">
        <v>22</v>
      </c>
      <c r="L383" s="126">
        <f t="shared" si="13"/>
        <v>0.73333333333333328</v>
      </c>
      <c r="M383" s="123" t="s">
        <v>1264</v>
      </c>
      <c r="N383" s="123">
        <v>27</v>
      </c>
      <c r="O383" s="123">
        <f t="shared" si="12"/>
        <v>3</v>
      </c>
      <c r="P383" s="127" t="s">
        <v>336</v>
      </c>
    </row>
    <row r="384" spans="1:16" s="123" customFormat="1" x14ac:dyDescent="0.25">
      <c r="A384" s="123">
        <v>2014</v>
      </c>
      <c r="B384" s="124">
        <v>2</v>
      </c>
      <c r="C384" s="123" t="s">
        <v>165</v>
      </c>
      <c r="D384" s="123" t="s">
        <v>399</v>
      </c>
      <c r="E384" s="123">
        <v>33202</v>
      </c>
      <c r="F384" s="123">
        <v>15</v>
      </c>
      <c r="G384" s="123">
        <v>23210033202</v>
      </c>
      <c r="H384" s="125" t="s">
        <v>408</v>
      </c>
      <c r="I384" s="123" t="s">
        <v>409</v>
      </c>
      <c r="J384" s="123" t="s">
        <v>1265</v>
      </c>
      <c r="K384" s="123">
        <v>38</v>
      </c>
      <c r="L384" s="126">
        <f t="shared" si="13"/>
        <v>2.5333333333333332</v>
      </c>
      <c r="M384" s="123" t="s">
        <v>1266</v>
      </c>
      <c r="N384" s="123">
        <v>15</v>
      </c>
      <c r="O384" s="123">
        <f t="shared" si="12"/>
        <v>0</v>
      </c>
      <c r="P384" s="127" t="s">
        <v>336</v>
      </c>
    </row>
    <row r="385" spans="1:16" s="123" customFormat="1" x14ac:dyDescent="0.25">
      <c r="A385" s="123">
        <v>2015</v>
      </c>
      <c r="B385" s="124">
        <v>2</v>
      </c>
      <c r="C385" s="123" t="s">
        <v>165</v>
      </c>
      <c r="D385" s="123" t="s">
        <v>399</v>
      </c>
      <c r="E385" s="123">
        <v>33202</v>
      </c>
      <c r="F385" s="123">
        <v>15</v>
      </c>
      <c r="G385" s="123">
        <v>23210033202</v>
      </c>
      <c r="H385" s="125" t="s">
        <v>408</v>
      </c>
      <c r="I385" s="123" t="s">
        <v>409</v>
      </c>
      <c r="J385" s="123" t="s">
        <v>1267</v>
      </c>
      <c r="K385" s="123">
        <v>35</v>
      </c>
      <c r="L385" s="126">
        <f t="shared" si="13"/>
        <v>2.3333333333333335</v>
      </c>
      <c r="M385" s="123" t="s">
        <v>1268</v>
      </c>
      <c r="N385" s="123">
        <v>17</v>
      </c>
      <c r="O385" s="123">
        <f t="shared" si="12"/>
        <v>-2</v>
      </c>
      <c r="P385" s="127" t="s">
        <v>336</v>
      </c>
    </row>
    <row r="386" spans="1:16" s="123" customFormat="1" x14ac:dyDescent="0.25">
      <c r="A386" s="123">
        <v>2016</v>
      </c>
      <c r="B386" s="124">
        <v>2</v>
      </c>
      <c r="C386" s="123" t="s">
        <v>165</v>
      </c>
      <c r="D386" s="123" t="s">
        <v>399</v>
      </c>
      <c r="E386" s="123">
        <v>33202</v>
      </c>
      <c r="F386" s="123">
        <v>15</v>
      </c>
      <c r="G386" s="123">
        <v>23210033202</v>
      </c>
      <c r="H386" s="125" t="s">
        <v>408</v>
      </c>
      <c r="I386" s="123" t="s">
        <v>409</v>
      </c>
      <c r="J386" s="123" t="s">
        <v>1269</v>
      </c>
      <c r="K386" s="123">
        <v>60</v>
      </c>
      <c r="L386" s="126">
        <f t="shared" si="13"/>
        <v>4</v>
      </c>
      <c r="M386" s="123" t="s">
        <v>1270</v>
      </c>
      <c r="N386" s="123">
        <v>16</v>
      </c>
      <c r="O386" s="123">
        <f t="shared" si="12"/>
        <v>-1</v>
      </c>
      <c r="P386" s="127" t="s">
        <v>336</v>
      </c>
    </row>
    <row r="387" spans="1:16" s="123" customFormat="1" x14ac:dyDescent="0.25">
      <c r="A387" s="123">
        <v>2014</v>
      </c>
      <c r="B387" s="124">
        <v>2</v>
      </c>
      <c r="C387" s="123" t="s">
        <v>165</v>
      </c>
      <c r="D387" s="123" t="s">
        <v>399</v>
      </c>
      <c r="E387" s="123">
        <v>33411</v>
      </c>
      <c r="F387" s="123">
        <v>15</v>
      </c>
      <c r="G387" s="123">
        <v>23210033411</v>
      </c>
      <c r="H387" s="125" t="s">
        <v>416</v>
      </c>
      <c r="I387" s="123" t="s">
        <v>417</v>
      </c>
      <c r="J387" s="123" t="s">
        <v>1271</v>
      </c>
      <c r="K387" s="123">
        <v>12</v>
      </c>
      <c r="L387" s="126">
        <f t="shared" si="13"/>
        <v>0.8</v>
      </c>
      <c r="M387" s="123" t="s">
        <v>1272</v>
      </c>
      <c r="N387" s="123">
        <v>15</v>
      </c>
      <c r="O387" s="123">
        <f t="shared" ref="O387:O450" si="14">IFERROR(F387-N387,"-")</f>
        <v>0</v>
      </c>
      <c r="P387" s="127" t="s">
        <v>336</v>
      </c>
    </row>
    <row r="388" spans="1:16" s="123" customFormat="1" x14ac:dyDescent="0.25">
      <c r="A388" s="123">
        <v>2015</v>
      </c>
      <c r="B388" s="124">
        <v>2</v>
      </c>
      <c r="C388" s="123" t="s">
        <v>165</v>
      </c>
      <c r="D388" s="123" t="s">
        <v>399</v>
      </c>
      <c r="E388" s="123">
        <v>33411</v>
      </c>
      <c r="F388" s="123">
        <v>15</v>
      </c>
      <c r="G388" s="123">
        <v>23210033411</v>
      </c>
      <c r="H388" s="125" t="s">
        <v>416</v>
      </c>
      <c r="I388" s="123" t="s">
        <v>417</v>
      </c>
      <c r="J388" s="123" t="s">
        <v>1273</v>
      </c>
      <c r="K388" s="123">
        <v>27</v>
      </c>
      <c r="L388" s="126">
        <f t="shared" si="13"/>
        <v>1.8</v>
      </c>
      <c r="M388" s="123" t="s">
        <v>1274</v>
      </c>
      <c r="N388" s="123">
        <v>15</v>
      </c>
      <c r="O388" s="123">
        <f t="shared" si="14"/>
        <v>0</v>
      </c>
      <c r="P388" s="127" t="s">
        <v>336</v>
      </c>
    </row>
    <row r="389" spans="1:16" s="123" customFormat="1" x14ac:dyDescent="0.25">
      <c r="A389" s="123">
        <v>2016</v>
      </c>
      <c r="B389" s="124">
        <v>2</v>
      </c>
      <c r="C389" s="123" t="s">
        <v>165</v>
      </c>
      <c r="D389" s="123" t="s">
        <v>399</v>
      </c>
      <c r="E389" s="123">
        <v>33411</v>
      </c>
      <c r="F389" s="123">
        <v>15</v>
      </c>
      <c r="G389" s="123">
        <v>23210033411</v>
      </c>
      <c r="H389" s="125" t="s">
        <v>416</v>
      </c>
      <c r="I389" s="123" t="s">
        <v>417</v>
      </c>
      <c r="J389" s="123" t="s">
        <v>1275</v>
      </c>
      <c r="K389" s="123">
        <v>19</v>
      </c>
      <c r="L389" s="126">
        <f t="shared" si="13"/>
        <v>1.2666666666666666</v>
      </c>
      <c r="M389" s="123" t="s">
        <v>1276</v>
      </c>
      <c r="N389" s="123">
        <v>13</v>
      </c>
      <c r="O389" s="123">
        <f t="shared" si="14"/>
        <v>2</v>
      </c>
      <c r="P389" s="127" t="s">
        <v>336</v>
      </c>
    </row>
    <row r="390" spans="1:16" s="123" customFormat="1" x14ac:dyDescent="0.25">
      <c r="A390" s="123">
        <v>2016</v>
      </c>
      <c r="B390" s="124">
        <v>2</v>
      </c>
      <c r="C390" s="123" t="s">
        <v>1277</v>
      </c>
      <c r="D390" s="123" t="s">
        <v>399</v>
      </c>
      <c r="E390" s="123">
        <v>33003</v>
      </c>
      <c r="F390" s="123">
        <v>18</v>
      </c>
      <c r="G390" s="123">
        <v>23210033003</v>
      </c>
      <c r="H390" s="125" t="s">
        <v>1278</v>
      </c>
      <c r="I390" s="123" t="s">
        <v>1279</v>
      </c>
      <c r="J390" s="123" t="s">
        <v>1280</v>
      </c>
      <c r="K390" s="123">
        <v>6</v>
      </c>
      <c r="L390" s="126">
        <f t="shared" si="13"/>
        <v>0.33333333333333331</v>
      </c>
      <c r="M390" s="123" t="s">
        <v>1281</v>
      </c>
      <c r="N390" s="123" t="s">
        <v>367</v>
      </c>
      <c r="O390" s="123" t="str">
        <f t="shared" si="14"/>
        <v>-</v>
      </c>
      <c r="P390" s="127" t="s">
        <v>336</v>
      </c>
    </row>
    <row r="391" spans="1:16" s="123" customFormat="1" x14ac:dyDescent="0.25">
      <c r="A391" s="123">
        <v>2014</v>
      </c>
      <c r="B391" s="124">
        <v>2</v>
      </c>
      <c r="C391" s="123" t="s">
        <v>83</v>
      </c>
      <c r="D391" s="123" t="s">
        <v>331</v>
      </c>
      <c r="E391" s="123">
        <v>20002</v>
      </c>
      <c r="F391" s="123">
        <v>15</v>
      </c>
      <c r="G391" s="123">
        <v>23810020002</v>
      </c>
      <c r="H391" s="125" t="s">
        <v>570</v>
      </c>
      <c r="I391" s="123" t="s">
        <v>571</v>
      </c>
      <c r="J391" s="123" t="s">
        <v>1282</v>
      </c>
      <c r="K391" s="123">
        <v>15</v>
      </c>
      <c r="L391" s="126">
        <f t="shared" si="13"/>
        <v>1</v>
      </c>
      <c r="M391" s="123" t="s">
        <v>1283</v>
      </c>
      <c r="N391" s="123">
        <v>15</v>
      </c>
      <c r="O391" s="123">
        <f t="shared" si="14"/>
        <v>0</v>
      </c>
      <c r="P391" s="127" t="s">
        <v>336</v>
      </c>
    </row>
    <row r="392" spans="1:16" s="123" customFormat="1" x14ac:dyDescent="0.25">
      <c r="A392" s="123">
        <v>2015</v>
      </c>
      <c r="B392" s="124">
        <v>2</v>
      </c>
      <c r="C392" s="123" t="s">
        <v>83</v>
      </c>
      <c r="D392" s="123" t="s">
        <v>331</v>
      </c>
      <c r="E392" s="123">
        <v>20002</v>
      </c>
      <c r="F392" s="123">
        <v>15</v>
      </c>
      <c r="G392" s="123">
        <v>23810020002</v>
      </c>
      <c r="H392" s="125" t="s">
        <v>570</v>
      </c>
      <c r="I392" s="123" t="s">
        <v>571</v>
      </c>
      <c r="J392" s="123" t="s">
        <v>1284</v>
      </c>
      <c r="K392" s="123">
        <v>14</v>
      </c>
      <c r="L392" s="126">
        <f t="shared" si="13"/>
        <v>0.93333333333333335</v>
      </c>
      <c r="M392" s="123" t="s">
        <v>1285</v>
      </c>
      <c r="N392" s="123">
        <v>15</v>
      </c>
      <c r="O392" s="123">
        <f t="shared" si="14"/>
        <v>0</v>
      </c>
      <c r="P392" s="127" t="s">
        <v>336</v>
      </c>
    </row>
    <row r="393" spans="1:16" s="123" customFormat="1" x14ac:dyDescent="0.25">
      <c r="A393" s="123">
        <v>2016</v>
      </c>
      <c r="B393" s="124">
        <v>2</v>
      </c>
      <c r="C393" s="123" t="s">
        <v>83</v>
      </c>
      <c r="D393" s="123" t="s">
        <v>331</v>
      </c>
      <c r="E393" s="123">
        <v>20002</v>
      </c>
      <c r="F393" s="123">
        <v>15</v>
      </c>
      <c r="G393" s="123">
        <v>23810020002</v>
      </c>
      <c r="H393" s="125" t="s">
        <v>570</v>
      </c>
      <c r="I393" s="123" t="s">
        <v>571</v>
      </c>
      <c r="J393" s="123" t="s">
        <v>1286</v>
      </c>
      <c r="K393" s="123">
        <v>11</v>
      </c>
      <c r="L393" s="126">
        <f t="shared" si="13"/>
        <v>0.73333333333333328</v>
      </c>
      <c r="M393" s="123" t="s">
        <v>1287</v>
      </c>
      <c r="N393" s="123">
        <v>12</v>
      </c>
      <c r="O393" s="123">
        <f t="shared" si="14"/>
        <v>3</v>
      </c>
      <c r="P393" s="127" t="s">
        <v>336</v>
      </c>
    </row>
    <row r="394" spans="1:16" s="123" customFormat="1" x14ac:dyDescent="0.25">
      <c r="A394" s="123">
        <v>2014</v>
      </c>
      <c r="B394" s="124">
        <v>2</v>
      </c>
      <c r="C394" s="123" t="s">
        <v>83</v>
      </c>
      <c r="D394" s="123" t="s">
        <v>331</v>
      </c>
      <c r="E394" s="123">
        <v>25007</v>
      </c>
      <c r="F394" s="123">
        <v>15</v>
      </c>
      <c r="G394" s="123">
        <v>23810025007</v>
      </c>
      <c r="H394" s="125" t="s">
        <v>578</v>
      </c>
      <c r="I394" s="123" t="s">
        <v>579</v>
      </c>
      <c r="J394" s="123" t="s">
        <v>1288</v>
      </c>
      <c r="K394" s="123">
        <v>18</v>
      </c>
      <c r="L394" s="126">
        <f t="shared" si="13"/>
        <v>1.2</v>
      </c>
      <c r="M394" s="123" t="s">
        <v>1289</v>
      </c>
      <c r="N394" s="123">
        <v>13</v>
      </c>
      <c r="O394" s="123">
        <f t="shared" si="14"/>
        <v>2</v>
      </c>
      <c r="P394" s="127" t="s">
        <v>336</v>
      </c>
    </row>
    <row r="395" spans="1:16" s="123" customFormat="1" x14ac:dyDescent="0.25">
      <c r="A395" s="123">
        <v>2015</v>
      </c>
      <c r="B395" s="124">
        <v>2</v>
      </c>
      <c r="C395" s="123" t="s">
        <v>83</v>
      </c>
      <c r="D395" s="123" t="s">
        <v>331</v>
      </c>
      <c r="E395" s="123">
        <v>25007</v>
      </c>
      <c r="F395" s="123">
        <v>15</v>
      </c>
      <c r="G395" s="123">
        <v>23810025007</v>
      </c>
      <c r="H395" s="125" t="s">
        <v>578</v>
      </c>
      <c r="I395" s="123" t="s">
        <v>579</v>
      </c>
      <c r="J395" s="123" t="s">
        <v>1290</v>
      </c>
      <c r="K395" s="123">
        <v>13</v>
      </c>
      <c r="L395" s="126">
        <f t="shared" si="13"/>
        <v>0.8666666666666667</v>
      </c>
      <c r="M395" s="123" t="s">
        <v>1291</v>
      </c>
      <c r="N395" s="123">
        <v>15</v>
      </c>
      <c r="O395" s="123">
        <f t="shared" si="14"/>
        <v>0</v>
      </c>
      <c r="P395" s="127" t="s">
        <v>336</v>
      </c>
    </row>
    <row r="396" spans="1:16" s="123" customFormat="1" x14ac:dyDescent="0.25">
      <c r="A396" s="123">
        <v>2016</v>
      </c>
      <c r="B396" s="124">
        <v>2</v>
      </c>
      <c r="C396" s="123" t="s">
        <v>83</v>
      </c>
      <c r="D396" s="123" t="s">
        <v>331</v>
      </c>
      <c r="E396" s="123">
        <v>25007</v>
      </c>
      <c r="F396" s="123">
        <v>15</v>
      </c>
      <c r="G396" s="123">
        <v>23810025007</v>
      </c>
      <c r="H396" s="125" t="s">
        <v>578</v>
      </c>
      <c r="I396" s="123" t="s">
        <v>579</v>
      </c>
      <c r="J396" s="123" t="s">
        <v>1292</v>
      </c>
      <c r="K396" s="123">
        <v>17</v>
      </c>
      <c r="L396" s="126">
        <f t="shared" si="13"/>
        <v>1.1333333333333333</v>
      </c>
      <c r="M396" s="123" t="s">
        <v>1293</v>
      </c>
      <c r="N396" s="123">
        <v>12</v>
      </c>
      <c r="O396" s="123">
        <f t="shared" si="14"/>
        <v>3</v>
      </c>
      <c r="P396" s="127" t="s">
        <v>336</v>
      </c>
    </row>
    <row r="397" spans="1:16" s="123" customFormat="1" x14ac:dyDescent="0.25">
      <c r="A397" s="123">
        <v>2014</v>
      </c>
      <c r="B397" s="124">
        <v>2</v>
      </c>
      <c r="C397" s="123" t="s">
        <v>83</v>
      </c>
      <c r="D397" s="123" t="s">
        <v>331</v>
      </c>
      <c r="E397" s="123">
        <v>25510</v>
      </c>
      <c r="F397" s="123">
        <v>30</v>
      </c>
      <c r="G397" s="123">
        <v>23810025510</v>
      </c>
      <c r="H397" s="125" t="s">
        <v>594</v>
      </c>
      <c r="I397" s="123" t="s">
        <v>595</v>
      </c>
      <c r="J397" s="123" t="s">
        <v>1294</v>
      </c>
      <c r="K397" s="123">
        <v>26</v>
      </c>
      <c r="L397" s="126">
        <f t="shared" si="13"/>
        <v>0.8666666666666667</v>
      </c>
      <c r="M397" s="123" t="s">
        <v>1295</v>
      </c>
      <c r="N397" s="123" t="s">
        <v>367</v>
      </c>
      <c r="O397" s="123" t="str">
        <f t="shared" si="14"/>
        <v>-</v>
      </c>
      <c r="P397" s="127" t="s">
        <v>336</v>
      </c>
    </row>
    <row r="398" spans="1:16" s="123" customFormat="1" x14ac:dyDescent="0.25">
      <c r="A398" s="123">
        <v>2015</v>
      </c>
      <c r="B398" s="124">
        <v>2</v>
      </c>
      <c r="C398" s="123" t="s">
        <v>83</v>
      </c>
      <c r="D398" s="123" t="s">
        <v>331</v>
      </c>
      <c r="E398" s="123">
        <v>25510</v>
      </c>
      <c r="F398" s="123">
        <v>30</v>
      </c>
      <c r="G398" s="123">
        <v>23810025510</v>
      </c>
      <c r="H398" s="125" t="s">
        <v>594</v>
      </c>
      <c r="I398" s="123" t="s">
        <v>595</v>
      </c>
      <c r="J398" s="123" t="s">
        <v>1296</v>
      </c>
      <c r="K398" s="123">
        <v>32</v>
      </c>
      <c r="L398" s="126">
        <f t="shared" si="13"/>
        <v>1.0666666666666667</v>
      </c>
      <c r="M398" s="123" t="s">
        <v>1297</v>
      </c>
      <c r="N398" s="123" t="s">
        <v>367</v>
      </c>
      <c r="O398" s="123" t="str">
        <f t="shared" si="14"/>
        <v>-</v>
      </c>
      <c r="P398" s="127" t="s">
        <v>336</v>
      </c>
    </row>
    <row r="399" spans="1:16" s="123" customFormat="1" x14ac:dyDescent="0.25">
      <c r="A399" s="123">
        <v>2016</v>
      </c>
      <c r="B399" s="124">
        <v>2</v>
      </c>
      <c r="C399" s="123" t="s">
        <v>83</v>
      </c>
      <c r="D399" s="123" t="s">
        <v>331</v>
      </c>
      <c r="E399" s="123">
        <v>25510</v>
      </c>
      <c r="F399" s="123">
        <v>30</v>
      </c>
      <c r="G399" s="123">
        <v>23810025510</v>
      </c>
      <c r="H399" s="125" t="s">
        <v>594</v>
      </c>
      <c r="I399" s="123" t="s">
        <v>595</v>
      </c>
      <c r="J399" s="123" t="s">
        <v>1298</v>
      </c>
      <c r="K399" s="123">
        <v>17</v>
      </c>
      <c r="L399" s="126">
        <f t="shared" si="13"/>
        <v>0.56666666666666665</v>
      </c>
      <c r="M399" s="123" t="s">
        <v>1299</v>
      </c>
      <c r="N399" s="123">
        <v>23</v>
      </c>
      <c r="O399" s="123">
        <f t="shared" si="14"/>
        <v>7</v>
      </c>
      <c r="P399" s="127" t="s">
        <v>336</v>
      </c>
    </row>
    <row r="400" spans="1:16" s="123" customFormat="1" x14ac:dyDescent="0.25">
      <c r="A400" s="123">
        <v>2014</v>
      </c>
      <c r="B400" s="124">
        <v>2</v>
      </c>
      <c r="C400" s="123" t="s">
        <v>83</v>
      </c>
      <c r="D400" s="123" t="s">
        <v>331</v>
      </c>
      <c r="E400" s="123">
        <v>25516</v>
      </c>
      <c r="F400" s="123">
        <v>30</v>
      </c>
      <c r="G400" s="123">
        <v>23810025516</v>
      </c>
      <c r="H400" s="125" t="s">
        <v>602</v>
      </c>
      <c r="I400" s="123" t="s">
        <v>603</v>
      </c>
      <c r="J400" s="123" t="s">
        <v>1300</v>
      </c>
      <c r="K400" s="123">
        <v>31</v>
      </c>
      <c r="L400" s="126">
        <f t="shared" si="13"/>
        <v>1.0333333333333334</v>
      </c>
      <c r="M400" s="123" t="s">
        <v>1301</v>
      </c>
      <c r="N400" s="123" t="s">
        <v>367</v>
      </c>
      <c r="O400" s="123" t="str">
        <f t="shared" si="14"/>
        <v>-</v>
      </c>
      <c r="P400" s="127" t="s">
        <v>336</v>
      </c>
    </row>
    <row r="401" spans="1:16" s="123" customFormat="1" x14ac:dyDescent="0.25">
      <c r="A401" s="123">
        <v>2015</v>
      </c>
      <c r="B401" s="124">
        <v>2</v>
      </c>
      <c r="C401" s="123" t="s">
        <v>83</v>
      </c>
      <c r="D401" s="123" t="s">
        <v>331</v>
      </c>
      <c r="E401" s="123">
        <v>25516</v>
      </c>
      <c r="F401" s="123">
        <v>30</v>
      </c>
      <c r="G401" s="123">
        <v>23810025516</v>
      </c>
      <c r="H401" s="125" t="s">
        <v>602</v>
      </c>
      <c r="I401" s="123" t="s">
        <v>603</v>
      </c>
      <c r="J401" s="123" t="s">
        <v>1302</v>
      </c>
      <c r="K401" s="123">
        <v>32</v>
      </c>
      <c r="L401" s="126">
        <f t="shared" si="13"/>
        <v>1.0666666666666667</v>
      </c>
      <c r="M401" s="123" t="s">
        <v>1303</v>
      </c>
      <c r="N401" s="123" t="s">
        <v>367</v>
      </c>
      <c r="O401" s="123" t="str">
        <f t="shared" si="14"/>
        <v>-</v>
      </c>
      <c r="P401" s="127" t="s">
        <v>336</v>
      </c>
    </row>
    <row r="402" spans="1:16" s="123" customFormat="1" x14ac:dyDescent="0.25">
      <c r="A402" s="123">
        <v>2016</v>
      </c>
      <c r="B402" s="124">
        <v>2</v>
      </c>
      <c r="C402" s="123" t="s">
        <v>83</v>
      </c>
      <c r="D402" s="123" t="s">
        <v>331</v>
      </c>
      <c r="E402" s="123">
        <v>25516</v>
      </c>
      <c r="F402" s="123">
        <v>30</v>
      </c>
      <c r="G402" s="123">
        <v>23810025516</v>
      </c>
      <c r="H402" s="125" t="s">
        <v>602</v>
      </c>
      <c r="I402" s="123" t="s">
        <v>603</v>
      </c>
      <c r="J402" s="123" t="s">
        <v>1304</v>
      </c>
      <c r="K402" s="123">
        <v>34</v>
      </c>
      <c r="L402" s="126">
        <f t="shared" si="13"/>
        <v>1.1333333333333333</v>
      </c>
      <c r="M402" s="123" t="s">
        <v>1305</v>
      </c>
      <c r="N402" s="123">
        <v>26</v>
      </c>
      <c r="O402" s="123">
        <f t="shared" si="14"/>
        <v>4</v>
      </c>
      <c r="P402" s="127" t="s">
        <v>336</v>
      </c>
    </row>
    <row r="403" spans="1:16" s="123" customFormat="1" x14ac:dyDescent="0.25">
      <c r="A403" s="123">
        <v>2014</v>
      </c>
      <c r="B403" s="124">
        <v>2</v>
      </c>
      <c r="C403" s="123" t="s">
        <v>83</v>
      </c>
      <c r="D403" s="123" t="s">
        <v>347</v>
      </c>
      <c r="E403" s="123">
        <v>25515</v>
      </c>
      <c r="F403" s="123">
        <v>24</v>
      </c>
      <c r="G403" s="123">
        <v>32211025515</v>
      </c>
      <c r="H403" s="125" t="s">
        <v>713</v>
      </c>
      <c r="I403" s="123" t="s">
        <v>714</v>
      </c>
      <c r="J403" s="123" t="s">
        <v>1306</v>
      </c>
      <c r="K403" s="123">
        <v>16</v>
      </c>
      <c r="L403" s="126">
        <f t="shared" si="13"/>
        <v>0.66666666666666663</v>
      </c>
      <c r="M403" s="123" t="s">
        <v>1307</v>
      </c>
      <c r="N403" s="123">
        <v>17</v>
      </c>
      <c r="O403" s="123">
        <f t="shared" si="14"/>
        <v>7</v>
      </c>
      <c r="P403" s="127" t="s">
        <v>336</v>
      </c>
    </row>
    <row r="404" spans="1:16" s="123" customFormat="1" x14ac:dyDescent="0.25">
      <c r="A404" s="123">
        <v>2015</v>
      </c>
      <c r="B404" s="124">
        <v>2</v>
      </c>
      <c r="C404" s="123" t="s">
        <v>83</v>
      </c>
      <c r="D404" s="123" t="s">
        <v>347</v>
      </c>
      <c r="E404" s="123">
        <v>25515</v>
      </c>
      <c r="F404" s="123">
        <v>24</v>
      </c>
      <c r="G404" s="123">
        <v>32211025515</v>
      </c>
      <c r="H404" s="125" t="s">
        <v>713</v>
      </c>
      <c r="I404" s="123" t="s">
        <v>714</v>
      </c>
      <c r="J404" s="123" t="s">
        <v>1308</v>
      </c>
      <c r="K404" s="123">
        <v>21</v>
      </c>
      <c r="L404" s="126">
        <f t="shared" si="13"/>
        <v>0.875</v>
      </c>
      <c r="M404" s="123" t="s">
        <v>1309</v>
      </c>
      <c r="N404" s="123">
        <v>20</v>
      </c>
      <c r="O404" s="123">
        <f t="shared" si="14"/>
        <v>4</v>
      </c>
      <c r="P404" s="127" t="s">
        <v>336</v>
      </c>
    </row>
    <row r="405" spans="1:16" s="123" customFormat="1" x14ac:dyDescent="0.25">
      <c r="A405" s="123">
        <v>2016</v>
      </c>
      <c r="B405" s="124">
        <v>2</v>
      </c>
      <c r="C405" s="123" t="s">
        <v>83</v>
      </c>
      <c r="D405" s="123" t="s">
        <v>347</v>
      </c>
      <c r="E405" s="123">
        <v>25515</v>
      </c>
      <c r="F405" s="123">
        <v>24</v>
      </c>
      <c r="G405" s="123">
        <v>32211025515</v>
      </c>
      <c r="H405" s="125" t="s">
        <v>713</v>
      </c>
      <c r="I405" s="123" t="s">
        <v>714</v>
      </c>
      <c r="J405" s="123" t="s">
        <v>1310</v>
      </c>
      <c r="K405" s="123">
        <v>14</v>
      </c>
      <c r="L405" s="126">
        <f t="shared" si="13"/>
        <v>0.58333333333333337</v>
      </c>
      <c r="M405" s="123" t="s">
        <v>1311</v>
      </c>
      <c r="N405" s="123">
        <v>22</v>
      </c>
      <c r="O405" s="123">
        <f t="shared" si="14"/>
        <v>2</v>
      </c>
      <c r="P405" s="127" t="s">
        <v>336</v>
      </c>
    </row>
    <row r="406" spans="1:16" s="123" customFormat="1" x14ac:dyDescent="0.25">
      <c r="A406" s="123">
        <v>2014</v>
      </c>
      <c r="B406" s="124">
        <v>2</v>
      </c>
      <c r="C406" s="123" t="s">
        <v>83</v>
      </c>
      <c r="D406" s="123" t="s">
        <v>399</v>
      </c>
      <c r="E406" s="123">
        <v>23441</v>
      </c>
      <c r="F406" s="123">
        <v>15</v>
      </c>
      <c r="G406" s="123">
        <v>23210023441</v>
      </c>
      <c r="H406" s="125" t="s">
        <v>1312</v>
      </c>
      <c r="I406" s="123" t="s">
        <v>1313</v>
      </c>
      <c r="J406" s="123" t="s">
        <v>1314</v>
      </c>
      <c r="K406" s="123">
        <v>16</v>
      </c>
      <c r="L406" s="126">
        <f t="shared" si="13"/>
        <v>1.0666666666666667</v>
      </c>
      <c r="M406" s="123" t="s">
        <v>1315</v>
      </c>
      <c r="N406" s="123">
        <v>13</v>
      </c>
      <c r="O406" s="123">
        <f t="shared" si="14"/>
        <v>2</v>
      </c>
      <c r="P406" s="127" t="s">
        <v>336</v>
      </c>
    </row>
    <row r="407" spans="1:16" s="123" customFormat="1" x14ac:dyDescent="0.25">
      <c r="A407" s="123">
        <v>2015</v>
      </c>
      <c r="B407" s="124">
        <v>2</v>
      </c>
      <c r="C407" s="123" t="s">
        <v>83</v>
      </c>
      <c r="D407" s="123" t="s">
        <v>399</v>
      </c>
      <c r="E407" s="123">
        <v>23441</v>
      </c>
      <c r="F407" s="123">
        <v>15</v>
      </c>
      <c r="G407" s="123">
        <v>23210023441</v>
      </c>
      <c r="H407" s="125" t="s">
        <v>1312</v>
      </c>
      <c r="I407" s="123" t="s">
        <v>1313</v>
      </c>
      <c r="J407" s="123" t="s">
        <v>1316</v>
      </c>
      <c r="K407" s="123">
        <v>21</v>
      </c>
      <c r="L407" s="126">
        <f t="shared" si="13"/>
        <v>1.4</v>
      </c>
      <c r="M407" s="123" t="s">
        <v>1317</v>
      </c>
      <c r="N407" s="123">
        <v>13</v>
      </c>
      <c r="O407" s="123">
        <f t="shared" si="14"/>
        <v>2</v>
      </c>
      <c r="P407" s="127" t="s">
        <v>336</v>
      </c>
    </row>
    <row r="408" spans="1:16" s="123" customFormat="1" x14ac:dyDescent="0.25">
      <c r="A408" s="123">
        <v>2016</v>
      </c>
      <c r="B408" s="124">
        <v>2</v>
      </c>
      <c r="C408" s="123" t="s">
        <v>83</v>
      </c>
      <c r="D408" s="123" t="s">
        <v>399</v>
      </c>
      <c r="E408" s="123">
        <v>23441</v>
      </c>
      <c r="F408" s="123">
        <v>15</v>
      </c>
      <c r="G408" s="123">
        <v>23210023441</v>
      </c>
      <c r="H408" s="125" t="s">
        <v>1312</v>
      </c>
      <c r="I408" s="123" t="s">
        <v>1313</v>
      </c>
      <c r="J408" s="123" t="s">
        <v>1318</v>
      </c>
      <c r="K408" s="123">
        <v>27</v>
      </c>
      <c r="L408" s="126">
        <f t="shared" si="13"/>
        <v>1.8</v>
      </c>
      <c r="M408" s="123" t="s">
        <v>1319</v>
      </c>
      <c r="N408" s="123">
        <v>14</v>
      </c>
      <c r="O408" s="123">
        <f t="shared" si="14"/>
        <v>1</v>
      </c>
      <c r="P408" s="127" t="s">
        <v>336</v>
      </c>
    </row>
    <row r="409" spans="1:16" s="123" customFormat="1" x14ac:dyDescent="0.25">
      <c r="A409" s="123">
        <v>2014</v>
      </c>
      <c r="B409" s="124">
        <v>2</v>
      </c>
      <c r="C409" s="123" t="s">
        <v>83</v>
      </c>
      <c r="D409" s="123" t="s">
        <v>399</v>
      </c>
      <c r="E409" s="123">
        <v>25431</v>
      </c>
      <c r="F409" s="123">
        <v>15</v>
      </c>
      <c r="G409" s="123">
        <v>23210025431</v>
      </c>
      <c r="H409" s="125" t="s">
        <v>1207</v>
      </c>
      <c r="I409" s="123" t="s">
        <v>1208</v>
      </c>
      <c r="J409" s="123" t="s">
        <v>1320</v>
      </c>
      <c r="K409" s="123">
        <v>28</v>
      </c>
      <c r="L409" s="126">
        <f t="shared" si="13"/>
        <v>1.8666666666666667</v>
      </c>
      <c r="M409" s="123" t="s">
        <v>1321</v>
      </c>
      <c r="N409" s="123">
        <v>11</v>
      </c>
      <c r="O409" s="123">
        <f t="shared" si="14"/>
        <v>4</v>
      </c>
      <c r="P409" s="127" t="s">
        <v>336</v>
      </c>
    </row>
    <row r="410" spans="1:16" s="123" customFormat="1" x14ac:dyDescent="0.25">
      <c r="A410" s="123">
        <v>2015</v>
      </c>
      <c r="B410" s="124">
        <v>2</v>
      </c>
      <c r="C410" s="123" t="s">
        <v>83</v>
      </c>
      <c r="D410" s="123" t="s">
        <v>399</v>
      </c>
      <c r="E410" s="123">
        <v>25431</v>
      </c>
      <c r="F410" s="123">
        <v>15</v>
      </c>
      <c r="G410" s="123">
        <v>23210025431</v>
      </c>
      <c r="H410" s="125" t="s">
        <v>1207</v>
      </c>
      <c r="I410" s="123" t="s">
        <v>1208</v>
      </c>
      <c r="J410" s="123" t="s">
        <v>1322</v>
      </c>
      <c r="K410" s="123">
        <v>13</v>
      </c>
      <c r="L410" s="126">
        <f t="shared" si="13"/>
        <v>0.8666666666666667</v>
      </c>
      <c r="M410" s="123" t="s">
        <v>1323</v>
      </c>
      <c r="N410" s="123">
        <v>13</v>
      </c>
      <c r="O410" s="123">
        <f t="shared" si="14"/>
        <v>2</v>
      </c>
      <c r="P410" s="127" t="s">
        <v>336</v>
      </c>
    </row>
    <row r="411" spans="1:16" s="123" customFormat="1" x14ac:dyDescent="0.25">
      <c r="A411" s="123">
        <v>2016</v>
      </c>
      <c r="B411" s="124">
        <v>2</v>
      </c>
      <c r="C411" s="123" t="s">
        <v>83</v>
      </c>
      <c r="D411" s="123" t="s">
        <v>399</v>
      </c>
      <c r="E411" s="123">
        <v>25431</v>
      </c>
      <c r="F411" s="123">
        <v>15</v>
      </c>
      <c r="G411" s="123">
        <v>23210025431</v>
      </c>
      <c r="H411" s="125" t="s">
        <v>1207</v>
      </c>
      <c r="I411" s="123" t="s">
        <v>1208</v>
      </c>
      <c r="J411" s="123" t="s">
        <v>1324</v>
      </c>
      <c r="K411" s="123">
        <v>9</v>
      </c>
      <c r="L411" s="126">
        <f t="shared" si="13"/>
        <v>0.6</v>
      </c>
      <c r="M411" s="123" t="s">
        <v>1325</v>
      </c>
      <c r="N411" s="123">
        <v>11</v>
      </c>
      <c r="O411" s="123">
        <f t="shared" si="14"/>
        <v>4</v>
      </c>
      <c r="P411" s="127" t="s">
        <v>336</v>
      </c>
    </row>
    <row r="412" spans="1:16" s="123" customFormat="1" x14ac:dyDescent="0.25">
      <c r="A412" s="123">
        <v>2014</v>
      </c>
      <c r="B412" s="124">
        <v>2</v>
      </c>
      <c r="C412" s="123" t="s">
        <v>166</v>
      </c>
      <c r="D412" s="123" t="s">
        <v>331</v>
      </c>
      <c r="E412" s="123">
        <v>22503</v>
      </c>
      <c r="F412" s="123">
        <v>10</v>
      </c>
      <c r="G412" s="123">
        <v>23810022503</v>
      </c>
      <c r="H412" s="125" t="s">
        <v>1326</v>
      </c>
      <c r="I412" s="123" t="s">
        <v>1327</v>
      </c>
      <c r="J412" s="123" t="s">
        <v>1328</v>
      </c>
      <c r="K412" s="123">
        <v>9</v>
      </c>
      <c r="L412" s="126">
        <f t="shared" si="13"/>
        <v>0.9</v>
      </c>
      <c r="M412" s="123" t="s">
        <v>1329</v>
      </c>
      <c r="N412" s="123">
        <v>8</v>
      </c>
      <c r="O412" s="123">
        <f t="shared" si="14"/>
        <v>2</v>
      </c>
      <c r="P412" s="127" t="s">
        <v>336</v>
      </c>
    </row>
    <row r="413" spans="1:16" s="123" customFormat="1" x14ac:dyDescent="0.25">
      <c r="A413" s="123">
        <v>2015</v>
      </c>
      <c r="B413" s="124">
        <v>2</v>
      </c>
      <c r="C413" s="123" t="s">
        <v>166</v>
      </c>
      <c r="D413" s="123" t="s">
        <v>331</v>
      </c>
      <c r="E413" s="123">
        <v>22503</v>
      </c>
      <c r="F413" s="123">
        <v>15</v>
      </c>
      <c r="G413" s="123">
        <v>23810022503</v>
      </c>
      <c r="H413" s="125" t="s">
        <v>1326</v>
      </c>
      <c r="I413" s="123" t="s">
        <v>1327</v>
      </c>
      <c r="J413" s="123" t="s">
        <v>1330</v>
      </c>
      <c r="K413" s="123">
        <v>6</v>
      </c>
      <c r="L413" s="126">
        <f t="shared" si="13"/>
        <v>0.4</v>
      </c>
      <c r="M413" s="123" t="s">
        <v>1331</v>
      </c>
      <c r="N413" s="123">
        <v>8</v>
      </c>
      <c r="O413" s="123">
        <f t="shared" si="14"/>
        <v>7</v>
      </c>
      <c r="P413" s="127" t="s">
        <v>336</v>
      </c>
    </row>
    <row r="414" spans="1:16" s="123" customFormat="1" x14ac:dyDescent="0.25">
      <c r="A414" s="123">
        <v>2016</v>
      </c>
      <c r="B414" s="124">
        <v>2</v>
      </c>
      <c r="C414" s="123" t="s">
        <v>166</v>
      </c>
      <c r="D414" s="123" t="s">
        <v>331</v>
      </c>
      <c r="E414" s="123">
        <v>22503</v>
      </c>
      <c r="F414" s="123">
        <v>15</v>
      </c>
      <c r="G414" s="123">
        <v>23810022503</v>
      </c>
      <c r="H414" s="125" t="s">
        <v>1326</v>
      </c>
      <c r="I414" s="123" t="s">
        <v>1327</v>
      </c>
      <c r="J414" s="123" t="s">
        <v>1332</v>
      </c>
      <c r="K414" s="123">
        <v>8</v>
      </c>
      <c r="L414" s="126">
        <f t="shared" si="13"/>
        <v>0.53333333333333333</v>
      </c>
      <c r="M414" s="123" t="s">
        <v>1333</v>
      </c>
      <c r="N414" s="123">
        <v>8</v>
      </c>
      <c r="O414" s="123">
        <f t="shared" si="14"/>
        <v>7</v>
      </c>
      <c r="P414" s="127" t="s">
        <v>336</v>
      </c>
    </row>
    <row r="415" spans="1:16" s="123" customFormat="1" x14ac:dyDescent="0.25">
      <c r="A415" s="123">
        <v>2014</v>
      </c>
      <c r="B415" s="124">
        <v>2</v>
      </c>
      <c r="C415" s="123" t="s">
        <v>166</v>
      </c>
      <c r="D415" s="123" t="s">
        <v>331</v>
      </c>
      <c r="E415" s="123">
        <v>25007</v>
      </c>
      <c r="F415" s="123">
        <v>20</v>
      </c>
      <c r="G415" s="123">
        <v>23810025007</v>
      </c>
      <c r="H415" s="125" t="s">
        <v>578</v>
      </c>
      <c r="I415" s="123" t="s">
        <v>579</v>
      </c>
      <c r="J415" s="123" t="s">
        <v>1334</v>
      </c>
      <c r="K415" s="123">
        <v>13</v>
      </c>
      <c r="L415" s="126">
        <f t="shared" si="13"/>
        <v>0.65</v>
      </c>
      <c r="M415" s="123" t="s">
        <v>1335</v>
      </c>
      <c r="N415" s="123">
        <v>20</v>
      </c>
      <c r="O415" s="123">
        <f t="shared" si="14"/>
        <v>0</v>
      </c>
      <c r="P415" s="127" t="s">
        <v>336</v>
      </c>
    </row>
    <row r="416" spans="1:16" s="123" customFormat="1" x14ac:dyDescent="0.25">
      <c r="A416" s="123">
        <v>2015</v>
      </c>
      <c r="B416" s="124">
        <v>2</v>
      </c>
      <c r="C416" s="123" t="s">
        <v>166</v>
      </c>
      <c r="D416" s="123" t="s">
        <v>331</v>
      </c>
      <c r="E416" s="123">
        <v>25007</v>
      </c>
      <c r="F416" s="123">
        <v>15</v>
      </c>
      <c r="G416" s="123">
        <v>23810025007</v>
      </c>
      <c r="H416" s="125" t="s">
        <v>578</v>
      </c>
      <c r="I416" s="123" t="s">
        <v>579</v>
      </c>
      <c r="J416" s="123" t="s">
        <v>1336</v>
      </c>
      <c r="K416" s="123">
        <v>26</v>
      </c>
      <c r="L416" s="126">
        <f t="shared" si="13"/>
        <v>1.7333333333333334</v>
      </c>
      <c r="M416" s="123" t="s">
        <v>1337</v>
      </c>
      <c r="N416" s="123">
        <v>14</v>
      </c>
      <c r="O416" s="123">
        <f t="shared" si="14"/>
        <v>1</v>
      </c>
      <c r="P416" s="127" t="s">
        <v>336</v>
      </c>
    </row>
    <row r="417" spans="1:16" s="123" customFormat="1" x14ac:dyDescent="0.25">
      <c r="A417" s="123">
        <v>2016</v>
      </c>
      <c r="B417" s="124">
        <v>2</v>
      </c>
      <c r="C417" s="123" t="s">
        <v>166</v>
      </c>
      <c r="D417" s="123" t="s">
        <v>331</v>
      </c>
      <c r="E417" s="123">
        <v>25007</v>
      </c>
      <c r="F417" s="123">
        <v>15</v>
      </c>
      <c r="G417" s="123">
        <v>23810025007</v>
      </c>
      <c r="H417" s="125" t="s">
        <v>578</v>
      </c>
      <c r="I417" s="123" t="s">
        <v>579</v>
      </c>
      <c r="J417" s="123" t="s">
        <v>1338</v>
      </c>
      <c r="K417" s="123">
        <v>17</v>
      </c>
      <c r="L417" s="126">
        <f t="shared" si="13"/>
        <v>1.1333333333333333</v>
      </c>
      <c r="M417" s="123" t="s">
        <v>1339</v>
      </c>
      <c r="N417" s="123">
        <v>14</v>
      </c>
      <c r="O417" s="123">
        <f t="shared" si="14"/>
        <v>1</v>
      </c>
      <c r="P417" s="127" t="s">
        <v>336</v>
      </c>
    </row>
    <row r="418" spans="1:16" s="123" customFormat="1" x14ac:dyDescent="0.25">
      <c r="A418" s="123">
        <v>2014</v>
      </c>
      <c r="B418" s="124">
        <v>2</v>
      </c>
      <c r="C418" s="123" t="s">
        <v>166</v>
      </c>
      <c r="D418" s="123" t="s">
        <v>331</v>
      </c>
      <c r="E418" s="123">
        <v>25509</v>
      </c>
      <c r="F418" s="123">
        <v>30</v>
      </c>
      <c r="G418" s="123">
        <v>23810025509</v>
      </c>
      <c r="H418" s="125" t="s">
        <v>1340</v>
      </c>
      <c r="I418" s="123" t="s">
        <v>1341</v>
      </c>
      <c r="J418" s="123" t="s">
        <v>1342</v>
      </c>
      <c r="K418" s="123">
        <v>8</v>
      </c>
      <c r="L418" s="126">
        <f t="shared" si="13"/>
        <v>0.26666666666666666</v>
      </c>
      <c r="M418" s="123" t="s">
        <v>1343</v>
      </c>
      <c r="N418" s="123">
        <v>17</v>
      </c>
      <c r="O418" s="123">
        <f t="shared" si="14"/>
        <v>13</v>
      </c>
      <c r="P418" s="127" t="s">
        <v>336</v>
      </c>
    </row>
    <row r="419" spans="1:16" s="123" customFormat="1" x14ac:dyDescent="0.25">
      <c r="A419" s="123">
        <v>2015</v>
      </c>
      <c r="B419" s="124">
        <v>2</v>
      </c>
      <c r="C419" s="123" t="s">
        <v>166</v>
      </c>
      <c r="D419" s="123" t="s">
        <v>331</v>
      </c>
      <c r="E419" s="123">
        <v>25509</v>
      </c>
      <c r="F419" s="123">
        <v>30</v>
      </c>
      <c r="G419" s="123">
        <v>23810025509</v>
      </c>
      <c r="H419" s="125" t="s">
        <v>1340</v>
      </c>
      <c r="I419" s="123" t="s">
        <v>1341</v>
      </c>
      <c r="J419" s="123" t="s">
        <v>1344</v>
      </c>
      <c r="K419" s="123">
        <v>11</v>
      </c>
      <c r="L419" s="126">
        <f t="shared" si="13"/>
        <v>0.36666666666666664</v>
      </c>
      <c r="M419" s="123" t="s">
        <v>1345</v>
      </c>
      <c r="N419" s="123">
        <v>19</v>
      </c>
      <c r="O419" s="123">
        <f t="shared" si="14"/>
        <v>11</v>
      </c>
      <c r="P419" s="127" t="s">
        <v>336</v>
      </c>
    </row>
    <row r="420" spans="1:16" s="123" customFormat="1" x14ac:dyDescent="0.25">
      <c r="A420" s="123">
        <v>2016</v>
      </c>
      <c r="B420" s="124">
        <v>2</v>
      </c>
      <c r="C420" s="123" t="s">
        <v>166</v>
      </c>
      <c r="D420" s="123" t="s">
        <v>331</v>
      </c>
      <c r="E420" s="123">
        <v>25509</v>
      </c>
      <c r="F420" s="123">
        <v>30</v>
      </c>
      <c r="G420" s="123">
        <v>23810025509</v>
      </c>
      <c r="H420" s="125" t="s">
        <v>1340</v>
      </c>
      <c r="I420" s="123" t="s">
        <v>1341</v>
      </c>
      <c r="J420" s="123" t="s">
        <v>1346</v>
      </c>
      <c r="K420" s="123">
        <v>12</v>
      </c>
      <c r="L420" s="126">
        <f t="shared" si="13"/>
        <v>0.4</v>
      </c>
      <c r="M420" s="123" t="s">
        <v>1347</v>
      </c>
      <c r="N420" s="123">
        <v>18</v>
      </c>
      <c r="O420" s="123">
        <f t="shared" si="14"/>
        <v>12</v>
      </c>
      <c r="P420" s="127" t="s">
        <v>336</v>
      </c>
    </row>
    <row r="421" spans="1:16" s="123" customFormat="1" x14ac:dyDescent="0.25">
      <c r="A421" s="123">
        <v>2014</v>
      </c>
      <c r="B421" s="124">
        <v>2</v>
      </c>
      <c r="C421" s="123" t="s">
        <v>166</v>
      </c>
      <c r="D421" s="123" t="s">
        <v>331</v>
      </c>
      <c r="E421" s="123">
        <v>25510</v>
      </c>
      <c r="F421" s="123">
        <v>30</v>
      </c>
      <c r="G421" s="123">
        <v>23810025510</v>
      </c>
      <c r="H421" s="125" t="s">
        <v>594</v>
      </c>
      <c r="I421" s="123" t="s">
        <v>595</v>
      </c>
      <c r="J421" s="123" t="s">
        <v>1348</v>
      </c>
      <c r="K421" s="123">
        <v>17</v>
      </c>
      <c r="L421" s="126">
        <f t="shared" si="13"/>
        <v>0.56666666666666665</v>
      </c>
      <c r="M421" s="123" t="s">
        <v>1349</v>
      </c>
      <c r="N421" s="123" t="s">
        <v>367</v>
      </c>
      <c r="O421" s="123" t="str">
        <f t="shared" si="14"/>
        <v>-</v>
      </c>
      <c r="P421" s="127" t="s">
        <v>336</v>
      </c>
    </row>
    <row r="422" spans="1:16" s="123" customFormat="1" x14ac:dyDescent="0.25">
      <c r="A422" s="123">
        <v>2015</v>
      </c>
      <c r="B422" s="124">
        <v>2</v>
      </c>
      <c r="C422" s="123" t="s">
        <v>166</v>
      </c>
      <c r="D422" s="123" t="s">
        <v>331</v>
      </c>
      <c r="E422" s="123">
        <v>25510</v>
      </c>
      <c r="F422" s="123">
        <v>30</v>
      </c>
      <c r="G422" s="123">
        <v>23810025510</v>
      </c>
      <c r="H422" s="125" t="s">
        <v>594</v>
      </c>
      <c r="I422" s="123" t="s">
        <v>595</v>
      </c>
      <c r="J422" s="123" t="s">
        <v>1350</v>
      </c>
      <c r="K422" s="123">
        <v>17</v>
      </c>
      <c r="L422" s="126">
        <f t="shared" si="13"/>
        <v>0.56666666666666665</v>
      </c>
      <c r="M422" s="123" t="s">
        <v>1351</v>
      </c>
      <c r="N422" s="123" t="s">
        <v>367</v>
      </c>
      <c r="O422" s="123" t="str">
        <f t="shared" si="14"/>
        <v>-</v>
      </c>
      <c r="P422" s="127" t="s">
        <v>336</v>
      </c>
    </row>
    <row r="423" spans="1:16" s="123" customFormat="1" x14ac:dyDescent="0.25">
      <c r="A423" s="123">
        <v>2016</v>
      </c>
      <c r="B423" s="124">
        <v>2</v>
      </c>
      <c r="C423" s="123" t="s">
        <v>166</v>
      </c>
      <c r="D423" s="123" t="s">
        <v>331</v>
      </c>
      <c r="E423" s="123">
        <v>25510</v>
      </c>
      <c r="F423" s="123">
        <v>30</v>
      </c>
      <c r="G423" s="123">
        <v>23810025510</v>
      </c>
      <c r="H423" s="125" t="s">
        <v>594</v>
      </c>
      <c r="I423" s="123" t="s">
        <v>595</v>
      </c>
      <c r="J423" s="123" t="s">
        <v>1352</v>
      </c>
      <c r="K423" s="123">
        <v>15</v>
      </c>
      <c r="L423" s="126">
        <f t="shared" si="13"/>
        <v>0.5</v>
      </c>
      <c r="M423" s="123" t="s">
        <v>1353</v>
      </c>
      <c r="N423" s="123">
        <v>16</v>
      </c>
      <c r="O423" s="123">
        <f t="shared" si="14"/>
        <v>14</v>
      </c>
      <c r="P423" s="127" t="s">
        <v>336</v>
      </c>
    </row>
    <row r="424" spans="1:16" s="123" customFormat="1" x14ac:dyDescent="0.25">
      <c r="A424" s="123">
        <v>2014</v>
      </c>
      <c r="B424" s="124">
        <v>2</v>
      </c>
      <c r="C424" s="123" t="s">
        <v>166</v>
      </c>
      <c r="D424" s="123" t="s">
        <v>331</v>
      </c>
      <c r="E424" s="123">
        <v>30001</v>
      </c>
      <c r="F424" s="123">
        <v>35</v>
      </c>
      <c r="G424" s="123">
        <v>23810030001</v>
      </c>
      <c r="H424" s="125" t="s">
        <v>332</v>
      </c>
      <c r="I424" s="123" t="s">
        <v>333</v>
      </c>
      <c r="J424" s="123" t="s">
        <v>1354</v>
      </c>
      <c r="K424" s="123">
        <v>19</v>
      </c>
      <c r="L424" s="126">
        <f t="shared" si="13"/>
        <v>0.54285714285714282</v>
      </c>
      <c r="M424" s="123" t="s">
        <v>1355</v>
      </c>
      <c r="N424" s="123">
        <v>30</v>
      </c>
      <c r="O424" s="123">
        <f t="shared" si="14"/>
        <v>5</v>
      </c>
      <c r="P424" s="127" t="s">
        <v>336</v>
      </c>
    </row>
    <row r="425" spans="1:16" s="123" customFormat="1" x14ac:dyDescent="0.25">
      <c r="A425" s="123">
        <v>2015</v>
      </c>
      <c r="B425" s="124">
        <v>2</v>
      </c>
      <c r="C425" s="123" t="s">
        <v>166</v>
      </c>
      <c r="D425" s="123" t="s">
        <v>331</v>
      </c>
      <c r="E425" s="123">
        <v>30001</v>
      </c>
      <c r="F425" s="123">
        <v>35</v>
      </c>
      <c r="G425" s="123">
        <v>23810030001</v>
      </c>
      <c r="H425" s="125" t="s">
        <v>332</v>
      </c>
      <c r="I425" s="123" t="s">
        <v>333</v>
      </c>
      <c r="J425" s="123" t="s">
        <v>1356</v>
      </c>
      <c r="K425" s="123">
        <v>15</v>
      </c>
      <c r="L425" s="126">
        <f t="shared" ref="L425:L488" si="15">K425/F425</f>
        <v>0.42857142857142855</v>
      </c>
      <c r="M425" s="123" t="s">
        <v>1357</v>
      </c>
      <c r="N425" s="123">
        <v>27</v>
      </c>
      <c r="O425" s="123">
        <f t="shared" si="14"/>
        <v>8</v>
      </c>
      <c r="P425" s="127" t="s">
        <v>336</v>
      </c>
    </row>
    <row r="426" spans="1:16" s="123" customFormat="1" x14ac:dyDescent="0.25">
      <c r="A426" s="123">
        <v>2016</v>
      </c>
      <c r="B426" s="124">
        <v>2</v>
      </c>
      <c r="C426" s="123" t="s">
        <v>166</v>
      </c>
      <c r="D426" s="123" t="s">
        <v>331</v>
      </c>
      <c r="E426" s="123">
        <v>30001</v>
      </c>
      <c r="F426" s="123">
        <v>35</v>
      </c>
      <c r="G426" s="123">
        <v>23810030001</v>
      </c>
      <c r="H426" s="125" t="s">
        <v>332</v>
      </c>
      <c r="I426" s="123" t="s">
        <v>333</v>
      </c>
      <c r="J426" s="123" t="s">
        <v>1358</v>
      </c>
      <c r="K426" s="123">
        <v>10</v>
      </c>
      <c r="L426" s="126">
        <f t="shared" si="15"/>
        <v>0.2857142857142857</v>
      </c>
      <c r="M426" s="123" t="s">
        <v>1359</v>
      </c>
      <c r="N426" s="123">
        <v>14</v>
      </c>
      <c r="O426" s="123">
        <f t="shared" si="14"/>
        <v>21</v>
      </c>
      <c r="P426" s="127" t="s">
        <v>336</v>
      </c>
    </row>
    <row r="427" spans="1:16" s="123" customFormat="1" x14ac:dyDescent="0.25">
      <c r="A427" s="123">
        <v>2014</v>
      </c>
      <c r="B427" s="124">
        <v>2</v>
      </c>
      <c r="C427" s="123" t="s">
        <v>166</v>
      </c>
      <c r="D427" s="123" t="s">
        <v>331</v>
      </c>
      <c r="E427" s="123">
        <v>31202</v>
      </c>
      <c r="F427" s="123">
        <v>53</v>
      </c>
      <c r="G427" s="123">
        <v>23810031202</v>
      </c>
      <c r="H427" s="125" t="s">
        <v>341</v>
      </c>
      <c r="I427" s="123" t="s">
        <v>342</v>
      </c>
      <c r="J427" s="123" t="s">
        <v>1360</v>
      </c>
      <c r="K427" s="123">
        <v>67</v>
      </c>
      <c r="L427" s="126">
        <f t="shared" si="15"/>
        <v>1.2641509433962264</v>
      </c>
      <c r="M427" s="123" t="s">
        <v>1361</v>
      </c>
      <c r="N427" s="123">
        <v>49</v>
      </c>
      <c r="O427" s="123">
        <f t="shared" si="14"/>
        <v>4</v>
      </c>
      <c r="P427" s="127" t="s">
        <v>336</v>
      </c>
    </row>
    <row r="428" spans="1:16" s="123" customFormat="1" x14ac:dyDescent="0.25">
      <c r="A428" s="123">
        <v>2015</v>
      </c>
      <c r="B428" s="124">
        <v>2</v>
      </c>
      <c r="C428" s="123" t="s">
        <v>166</v>
      </c>
      <c r="D428" s="123" t="s">
        <v>331</v>
      </c>
      <c r="E428" s="123">
        <v>31202</v>
      </c>
      <c r="F428" s="123">
        <v>52</v>
      </c>
      <c r="G428" s="123">
        <v>23810031202</v>
      </c>
      <c r="H428" s="125" t="s">
        <v>341</v>
      </c>
      <c r="I428" s="123" t="s">
        <v>342</v>
      </c>
      <c r="J428" s="123" t="s">
        <v>1362</v>
      </c>
      <c r="K428" s="123">
        <v>67</v>
      </c>
      <c r="L428" s="126">
        <f t="shared" si="15"/>
        <v>1.2884615384615385</v>
      </c>
      <c r="M428" s="123" t="s">
        <v>1363</v>
      </c>
      <c r="N428" s="123">
        <v>48</v>
      </c>
      <c r="O428" s="123">
        <f t="shared" si="14"/>
        <v>4</v>
      </c>
      <c r="P428" s="127" t="s">
        <v>336</v>
      </c>
    </row>
    <row r="429" spans="1:16" s="123" customFormat="1" x14ac:dyDescent="0.25">
      <c r="A429" s="123">
        <v>2016</v>
      </c>
      <c r="B429" s="124">
        <v>2</v>
      </c>
      <c r="C429" s="123" t="s">
        <v>166</v>
      </c>
      <c r="D429" s="123" t="s">
        <v>331</v>
      </c>
      <c r="E429" s="123">
        <v>31202</v>
      </c>
      <c r="F429" s="123">
        <v>52</v>
      </c>
      <c r="G429" s="123">
        <v>23810031202</v>
      </c>
      <c r="H429" s="125" t="s">
        <v>341</v>
      </c>
      <c r="I429" s="123" t="s">
        <v>342</v>
      </c>
      <c r="J429" s="123" t="s">
        <v>1364</v>
      </c>
      <c r="K429" s="123">
        <v>54</v>
      </c>
      <c r="L429" s="126">
        <f t="shared" si="15"/>
        <v>1.0384615384615385</v>
      </c>
      <c r="M429" s="123" t="s">
        <v>1365</v>
      </c>
      <c r="N429" s="123">
        <v>52</v>
      </c>
      <c r="O429" s="123">
        <f t="shared" si="14"/>
        <v>0</v>
      </c>
      <c r="P429" s="127" t="s">
        <v>336</v>
      </c>
    </row>
    <row r="430" spans="1:16" s="123" customFormat="1" x14ac:dyDescent="0.25">
      <c r="A430" s="123">
        <v>2014</v>
      </c>
      <c r="B430" s="124">
        <v>2</v>
      </c>
      <c r="C430" s="123" t="s">
        <v>166</v>
      </c>
      <c r="D430" s="123" t="s">
        <v>331</v>
      </c>
      <c r="E430" s="123">
        <v>31210</v>
      </c>
      <c r="F430" s="123">
        <v>17</v>
      </c>
      <c r="G430" s="123">
        <v>23810031210</v>
      </c>
      <c r="H430" s="125" t="s">
        <v>352</v>
      </c>
      <c r="I430" s="123" t="s">
        <v>353</v>
      </c>
      <c r="J430" s="123" t="s">
        <v>1366</v>
      </c>
      <c r="K430" s="123">
        <v>20</v>
      </c>
      <c r="L430" s="126">
        <f t="shared" si="15"/>
        <v>1.1764705882352942</v>
      </c>
      <c r="M430" s="123" t="s">
        <v>1367</v>
      </c>
      <c r="N430" s="123">
        <v>18</v>
      </c>
      <c r="O430" s="123">
        <f t="shared" si="14"/>
        <v>-1</v>
      </c>
      <c r="P430" s="127" t="s">
        <v>336</v>
      </c>
    </row>
    <row r="431" spans="1:16" s="123" customFormat="1" x14ac:dyDescent="0.25">
      <c r="A431" s="123">
        <v>2015</v>
      </c>
      <c r="B431" s="124">
        <v>2</v>
      </c>
      <c r="C431" s="123" t="s">
        <v>166</v>
      </c>
      <c r="D431" s="123" t="s">
        <v>331</v>
      </c>
      <c r="E431" s="123">
        <v>31210</v>
      </c>
      <c r="F431" s="123">
        <v>18</v>
      </c>
      <c r="G431" s="123">
        <v>23810031210</v>
      </c>
      <c r="H431" s="125" t="s">
        <v>352</v>
      </c>
      <c r="I431" s="123" t="s">
        <v>353</v>
      </c>
      <c r="J431" s="123" t="s">
        <v>1368</v>
      </c>
      <c r="K431" s="123">
        <v>13</v>
      </c>
      <c r="L431" s="126">
        <f t="shared" si="15"/>
        <v>0.72222222222222221</v>
      </c>
      <c r="M431" s="123" t="s">
        <v>1369</v>
      </c>
      <c r="N431" s="123">
        <v>16</v>
      </c>
      <c r="O431" s="123">
        <f t="shared" si="14"/>
        <v>2</v>
      </c>
      <c r="P431" s="127" t="s">
        <v>336</v>
      </c>
    </row>
    <row r="432" spans="1:16" s="123" customFormat="1" x14ac:dyDescent="0.25">
      <c r="A432" s="123">
        <v>2016</v>
      </c>
      <c r="B432" s="124">
        <v>2</v>
      </c>
      <c r="C432" s="123" t="s">
        <v>166</v>
      </c>
      <c r="D432" s="123" t="s">
        <v>331</v>
      </c>
      <c r="E432" s="123">
        <v>31210</v>
      </c>
      <c r="F432" s="123">
        <v>18</v>
      </c>
      <c r="G432" s="123">
        <v>23810031210</v>
      </c>
      <c r="H432" s="125" t="s">
        <v>352</v>
      </c>
      <c r="I432" s="123" t="s">
        <v>353</v>
      </c>
      <c r="J432" s="123" t="s">
        <v>1370</v>
      </c>
      <c r="K432" s="123">
        <v>11</v>
      </c>
      <c r="L432" s="126">
        <f t="shared" si="15"/>
        <v>0.61111111111111116</v>
      </c>
      <c r="M432" s="123" t="s">
        <v>1371</v>
      </c>
      <c r="N432" s="123">
        <v>18</v>
      </c>
      <c r="O432" s="123">
        <f t="shared" si="14"/>
        <v>0</v>
      </c>
      <c r="P432" s="127" t="s">
        <v>336</v>
      </c>
    </row>
    <row r="433" spans="1:16" s="123" customFormat="1" x14ac:dyDescent="0.25">
      <c r="A433" s="123">
        <v>2015</v>
      </c>
      <c r="B433" s="124">
        <v>2</v>
      </c>
      <c r="C433" s="123" t="s">
        <v>166</v>
      </c>
      <c r="D433" s="123" t="s">
        <v>347</v>
      </c>
      <c r="E433" s="123">
        <v>22506</v>
      </c>
      <c r="F433" s="123">
        <v>15</v>
      </c>
      <c r="G433" s="123">
        <v>32211022506</v>
      </c>
      <c r="H433" s="125" t="s">
        <v>425</v>
      </c>
      <c r="I433" s="123" t="s">
        <v>426</v>
      </c>
      <c r="J433" s="123" t="s">
        <v>1372</v>
      </c>
      <c r="K433" s="123">
        <v>13</v>
      </c>
      <c r="L433" s="126">
        <f t="shared" si="15"/>
        <v>0.8666666666666667</v>
      </c>
      <c r="M433" s="123" t="s">
        <v>1373</v>
      </c>
      <c r="N433" s="123" t="s">
        <v>367</v>
      </c>
      <c r="O433" s="123" t="str">
        <f t="shared" si="14"/>
        <v>-</v>
      </c>
      <c r="P433" s="127" t="s">
        <v>336</v>
      </c>
    </row>
    <row r="434" spans="1:16" s="123" customFormat="1" x14ac:dyDescent="0.25">
      <c r="A434" s="123">
        <v>2016</v>
      </c>
      <c r="B434" s="124">
        <v>2</v>
      </c>
      <c r="C434" s="123" t="s">
        <v>166</v>
      </c>
      <c r="D434" s="123" t="s">
        <v>347</v>
      </c>
      <c r="E434" s="123">
        <v>22506</v>
      </c>
      <c r="F434" s="123">
        <v>24</v>
      </c>
      <c r="G434" s="123">
        <v>32211022506</v>
      </c>
      <c r="H434" s="125" t="s">
        <v>425</v>
      </c>
      <c r="I434" s="123" t="s">
        <v>426</v>
      </c>
      <c r="J434" s="123" t="s">
        <v>1374</v>
      </c>
      <c r="K434" s="123">
        <v>11</v>
      </c>
      <c r="L434" s="126">
        <f t="shared" si="15"/>
        <v>0.45833333333333331</v>
      </c>
      <c r="M434" s="123" t="s">
        <v>1375</v>
      </c>
      <c r="N434" s="123" t="s">
        <v>367</v>
      </c>
      <c r="O434" s="123" t="str">
        <f t="shared" si="14"/>
        <v>-</v>
      </c>
      <c r="P434" s="127" t="s">
        <v>336</v>
      </c>
    </row>
    <row r="435" spans="1:16" s="123" customFormat="1" x14ac:dyDescent="0.25">
      <c r="A435" s="123">
        <v>2014</v>
      </c>
      <c r="B435" s="124">
        <v>2</v>
      </c>
      <c r="C435" s="123" t="s">
        <v>166</v>
      </c>
      <c r="D435" s="123" t="s">
        <v>399</v>
      </c>
      <c r="E435" s="123">
        <v>22510</v>
      </c>
      <c r="F435" s="123">
        <v>15</v>
      </c>
      <c r="G435" s="123">
        <v>23210022510</v>
      </c>
      <c r="H435" s="125" t="s">
        <v>1376</v>
      </c>
      <c r="I435" s="123" t="s">
        <v>1377</v>
      </c>
      <c r="J435" s="123" t="s">
        <v>1378</v>
      </c>
      <c r="K435" s="123">
        <v>7</v>
      </c>
      <c r="L435" s="126">
        <f t="shared" si="15"/>
        <v>0.46666666666666667</v>
      </c>
      <c r="M435" s="123" t="s">
        <v>1379</v>
      </c>
      <c r="N435" s="123">
        <v>12</v>
      </c>
      <c r="O435" s="123">
        <f t="shared" si="14"/>
        <v>3</v>
      </c>
      <c r="P435" s="127" t="s">
        <v>336</v>
      </c>
    </row>
    <row r="436" spans="1:16" s="123" customFormat="1" x14ac:dyDescent="0.25">
      <c r="A436" s="123">
        <v>2015</v>
      </c>
      <c r="B436" s="124">
        <v>2</v>
      </c>
      <c r="C436" s="123" t="s">
        <v>166</v>
      </c>
      <c r="D436" s="123" t="s">
        <v>399</v>
      </c>
      <c r="E436" s="123">
        <v>22510</v>
      </c>
      <c r="F436" s="123">
        <v>15</v>
      </c>
      <c r="G436" s="123">
        <v>23210022510</v>
      </c>
      <c r="H436" s="125" t="s">
        <v>1376</v>
      </c>
      <c r="I436" s="123" t="s">
        <v>1377</v>
      </c>
      <c r="J436" s="123" t="s">
        <v>1380</v>
      </c>
      <c r="K436" s="123">
        <v>10</v>
      </c>
      <c r="L436" s="126">
        <f t="shared" si="15"/>
        <v>0.66666666666666663</v>
      </c>
      <c r="M436" s="123" t="s">
        <v>1381</v>
      </c>
      <c r="N436" s="123">
        <v>15</v>
      </c>
      <c r="O436" s="123">
        <f t="shared" si="14"/>
        <v>0</v>
      </c>
      <c r="P436" s="127" t="s">
        <v>336</v>
      </c>
    </row>
    <row r="437" spans="1:16" s="123" customFormat="1" x14ac:dyDescent="0.25">
      <c r="A437" s="123">
        <v>2016</v>
      </c>
      <c r="B437" s="124">
        <v>2</v>
      </c>
      <c r="C437" s="123" t="s">
        <v>166</v>
      </c>
      <c r="D437" s="123" t="s">
        <v>399</v>
      </c>
      <c r="E437" s="123">
        <v>22510</v>
      </c>
      <c r="F437" s="123">
        <v>15</v>
      </c>
      <c r="G437" s="123">
        <v>23210022510</v>
      </c>
      <c r="H437" s="125" t="s">
        <v>1376</v>
      </c>
      <c r="I437" s="123" t="s">
        <v>1377</v>
      </c>
      <c r="J437" s="123" t="s">
        <v>1382</v>
      </c>
      <c r="K437" s="123">
        <v>8</v>
      </c>
      <c r="L437" s="126">
        <f t="shared" si="15"/>
        <v>0.53333333333333333</v>
      </c>
      <c r="M437" s="123" t="s">
        <v>1383</v>
      </c>
      <c r="N437" s="123">
        <v>15</v>
      </c>
      <c r="O437" s="123">
        <f t="shared" si="14"/>
        <v>0</v>
      </c>
      <c r="P437" s="127" t="s">
        <v>336</v>
      </c>
    </row>
    <row r="438" spans="1:16" s="123" customFormat="1" x14ac:dyDescent="0.25">
      <c r="A438" s="123">
        <v>2014</v>
      </c>
      <c r="B438" s="124">
        <v>2</v>
      </c>
      <c r="C438" s="123" t="s">
        <v>166</v>
      </c>
      <c r="D438" s="123" t="s">
        <v>399</v>
      </c>
      <c r="E438" s="123">
        <v>31214</v>
      </c>
      <c r="F438" s="123">
        <v>15</v>
      </c>
      <c r="G438" s="123">
        <v>23210031214</v>
      </c>
      <c r="H438" s="125" t="s">
        <v>1099</v>
      </c>
      <c r="I438" s="123" t="s">
        <v>1100</v>
      </c>
      <c r="J438" s="123" t="s">
        <v>1384</v>
      </c>
      <c r="K438" s="123">
        <v>30</v>
      </c>
      <c r="L438" s="126">
        <f t="shared" si="15"/>
        <v>2</v>
      </c>
      <c r="M438" s="123" t="s">
        <v>1385</v>
      </c>
      <c r="N438" s="123">
        <v>14</v>
      </c>
      <c r="O438" s="123">
        <f t="shared" si="14"/>
        <v>1</v>
      </c>
      <c r="P438" s="127" t="s">
        <v>336</v>
      </c>
    </row>
    <row r="439" spans="1:16" s="123" customFormat="1" x14ac:dyDescent="0.25">
      <c r="A439" s="123">
        <v>2015</v>
      </c>
      <c r="B439" s="124">
        <v>2</v>
      </c>
      <c r="C439" s="123" t="s">
        <v>166</v>
      </c>
      <c r="D439" s="123" t="s">
        <v>399</v>
      </c>
      <c r="E439" s="123">
        <v>31214</v>
      </c>
      <c r="F439" s="123">
        <v>15</v>
      </c>
      <c r="G439" s="123">
        <v>23210031214</v>
      </c>
      <c r="H439" s="125" t="s">
        <v>1099</v>
      </c>
      <c r="I439" s="123" t="s">
        <v>1100</v>
      </c>
      <c r="J439" s="123" t="s">
        <v>1386</v>
      </c>
      <c r="K439" s="123">
        <v>33</v>
      </c>
      <c r="L439" s="126">
        <f t="shared" si="15"/>
        <v>2.2000000000000002</v>
      </c>
      <c r="M439" s="123" t="s">
        <v>1387</v>
      </c>
      <c r="N439" s="123">
        <v>15</v>
      </c>
      <c r="O439" s="123">
        <f t="shared" si="14"/>
        <v>0</v>
      </c>
      <c r="P439" s="127" t="s">
        <v>336</v>
      </c>
    </row>
    <row r="440" spans="1:16" s="123" customFormat="1" x14ac:dyDescent="0.25">
      <c r="A440" s="123">
        <v>2016</v>
      </c>
      <c r="B440" s="124">
        <v>2</v>
      </c>
      <c r="C440" s="123" t="s">
        <v>166</v>
      </c>
      <c r="D440" s="123" t="s">
        <v>399</v>
      </c>
      <c r="E440" s="123">
        <v>31214</v>
      </c>
      <c r="F440" s="123">
        <v>15</v>
      </c>
      <c r="G440" s="123">
        <v>23210031214</v>
      </c>
      <c r="H440" s="125" t="s">
        <v>1099</v>
      </c>
      <c r="I440" s="123" t="s">
        <v>1100</v>
      </c>
      <c r="J440" s="123" t="s">
        <v>1388</v>
      </c>
      <c r="K440" s="123">
        <v>20</v>
      </c>
      <c r="L440" s="126">
        <f t="shared" si="15"/>
        <v>1.3333333333333333</v>
      </c>
      <c r="M440" s="123" t="s">
        <v>1389</v>
      </c>
      <c r="N440" s="123">
        <v>14</v>
      </c>
      <c r="O440" s="123">
        <f t="shared" si="14"/>
        <v>1</v>
      </c>
      <c r="P440" s="127" t="s">
        <v>336</v>
      </c>
    </row>
    <row r="441" spans="1:16" s="123" customFormat="1" x14ac:dyDescent="0.25">
      <c r="A441" s="123">
        <v>2014</v>
      </c>
      <c r="B441" s="124">
        <v>2</v>
      </c>
      <c r="C441" s="123" t="s">
        <v>84</v>
      </c>
      <c r="D441" s="123" t="s">
        <v>331</v>
      </c>
      <c r="E441" s="123">
        <v>24203</v>
      </c>
      <c r="F441" s="123">
        <v>30</v>
      </c>
      <c r="G441" s="123">
        <v>23810024203</v>
      </c>
      <c r="H441" s="125" t="s">
        <v>902</v>
      </c>
      <c r="I441" s="123" t="s">
        <v>903</v>
      </c>
      <c r="J441" s="123" t="s">
        <v>1390</v>
      </c>
      <c r="K441" s="123">
        <v>16</v>
      </c>
      <c r="L441" s="126">
        <f t="shared" si="15"/>
        <v>0.53333333333333333</v>
      </c>
      <c r="M441" s="123" t="s">
        <v>1391</v>
      </c>
      <c r="N441" s="123">
        <v>25</v>
      </c>
      <c r="O441" s="123">
        <f t="shared" si="14"/>
        <v>5</v>
      </c>
      <c r="P441" s="127" t="s">
        <v>336</v>
      </c>
    </row>
    <row r="442" spans="1:16" s="123" customFormat="1" x14ac:dyDescent="0.25">
      <c r="A442" s="123">
        <v>2015</v>
      </c>
      <c r="B442" s="124">
        <v>2</v>
      </c>
      <c r="C442" s="123" t="s">
        <v>84</v>
      </c>
      <c r="D442" s="123" t="s">
        <v>331</v>
      </c>
      <c r="E442" s="123">
        <v>24203</v>
      </c>
      <c r="F442" s="123">
        <v>30</v>
      </c>
      <c r="G442" s="123">
        <v>23810024203</v>
      </c>
      <c r="H442" s="125" t="s">
        <v>902</v>
      </c>
      <c r="I442" s="123" t="s">
        <v>903</v>
      </c>
      <c r="J442" s="123" t="s">
        <v>1392</v>
      </c>
      <c r="K442" s="123">
        <v>19</v>
      </c>
      <c r="L442" s="126">
        <f t="shared" si="15"/>
        <v>0.6333333333333333</v>
      </c>
      <c r="M442" s="123" t="s">
        <v>1393</v>
      </c>
      <c r="N442" s="123">
        <v>26</v>
      </c>
      <c r="O442" s="123">
        <f t="shared" si="14"/>
        <v>4</v>
      </c>
      <c r="P442" s="127" t="s">
        <v>336</v>
      </c>
    </row>
    <row r="443" spans="1:16" s="123" customFormat="1" x14ac:dyDescent="0.25">
      <c r="A443" s="123">
        <v>2016</v>
      </c>
      <c r="B443" s="124">
        <v>2</v>
      </c>
      <c r="C443" s="123" t="s">
        <v>84</v>
      </c>
      <c r="D443" s="123" t="s">
        <v>331</v>
      </c>
      <c r="E443" s="123">
        <v>24203</v>
      </c>
      <c r="F443" s="123">
        <v>30</v>
      </c>
      <c r="G443" s="123">
        <v>23810024203</v>
      </c>
      <c r="H443" s="125" t="s">
        <v>902</v>
      </c>
      <c r="I443" s="123" t="s">
        <v>903</v>
      </c>
      <c r="J443" s="123" t="s">
        <v>1394</v>
      </c>
      <c r="K443" s="123">
        <v>16</v>
      </c>
      <c r="L443" s="126">
        <f t="shared" si="15"/>
        <v>0.53333333333333333</v>
      </c>
      <c r="M443" s="123" t="s">
        <v>1395</v>
      </c>
      <c r="N443" s="123">
        <v>18</v>
      </c>
      <c r="O443" s="123">
        <f t="shared" si="14"/>
        <v>12</v>
      </c>
      <c r="P443" s="127" t="s">
        <v>336</v>
      </c>
    </row>
    <row r="444" spans="1:16" s="123" customFormat="1" x14ac:dyDescent="0.25">
      <c r="A444" s="123">
        <v>2014</v>
      </c>
      <c r="B444" s="124">
        <v>2</v>
      </c>
      <c r="C444" s="123" t="s">
        <v>84</v>
      </c>
      <c r="D444" s="123" t="s">
        <v>331</v>
      </c>
      <c r="E444" s="123">
        <v>33005</v>
      </c>
      <c r="F444" s="123">
        <v>45</v>
      </c>
      <c r="G444" s="123">
        <v>23810033005</v>
      </c>
      <c r="H444" s="125" t="s">
        <v>363</v>
      </c>
      <c r="I444" s="123" t="s">
        <v>364</v>
      </c>
      <c r="J444" s="123" t="s">
        <v>1396</v>
      </c>
      <c r="K444" s="123">
        <v>82</v>
      </c>
      <c r="L444" s="126">
        <f t="shared" si="15"/>
        <v>1.8222222222222222</v>
      </c>
      <c r="M444" s="123" t="s">
        <v>1397</v>
      </c>
      <c r="N444" s="123" t="s">
        <v>367</v>
      </c>
      <c r="O444" s="123" t="str">
        <f t="shared" si="14"/>
        <v>-</v>
      </c>
      <c r="P444" s="127" t="s">
        <v>336</v>
      </c>
    </row>
    <row r="445" spans="1:16" s="123" customFormat="1" x14ac:dyDescent="0.25">
      <c r="A445" s="123">
        <v>2015</v>
      </c>
      <c r="B445" s="124">
        <v>2</v>
      </c>
      <c r="C445" s="123" t="s">
        <v>84</v>
      </c>
      <c r="D445" s="123" t="s">
        <v>331</v>
      </c>
      <c r="E445" s="123">
        <v>33005</v>
      </c>
      <c r="F445" s="123">
        <v>45</v>
      </c>
      <c r="G445" s="123">
        <v>23810033005</v>
      </c>
      <c r="H445" s="125" t="s">
        <v>363</v>
      </c>
      <c r="I445" s="123" t="s">
        <v>364</v>
      </c>
      <c r="J445" s="123" t="s">
        <v>1398</v>
      </c>
      <c r="K445" s="123">
        <v>96</v>
      </c>
      <c r="L445" s="126">
        <f t="shared" si="15"/>
        <v>2.1333333333333333</v>
      </c>
      <c r="M445" s="123" t="s">
        <v>1399</v>
      </c>
      <c r="N445" s="123" t="s">
        <v>367</v>
      </c>
      <c r="O445" s="123" t="str">
        <f t="shared" si="14"/>
        <v>-</v>
      </c>
      <c r="P445" s="127" t="s">
        <v>336</v>
      </c>
    </row>
    <row r="446" spans="1:16" s="123" customFormat="1" x14ac:dyDescent="0.25">
      <c r="A446" s="123">
        <v>2016</v>
      </c>
      <c r="B446" s="124">
        <v>2</v>
      </c>
      <c r="C446" s="123" t="s">
        <v>84</v>
      </c>
      <c r="D446" s="123" t="s">
        <v>331</v>
      </c>
      <c r="E446" s="123">
        <v>33005</v>
      </c>
      <c r="F446" s="123">
        <v>45</v>
      </c>
      <c r="G446" s="123">
        <v>23810033005</v>
      </c>
      <c r="H446" s="125" t="s">
        <v>363</v>
      </c>
      <c r="I446" s="123" t="s">
        <v>364</v>
      </c>
      <c r="J446" s="123" t="s">
        <v>1400</v>
      </c>
      <c r="K446" s="123">
        <v>88</v>
      </c>
      <c r="L446" s="126">
        <f t="shared" si="15"/>
        <v>1.9555555555555555</v>
      </c>
      <c r="M446" s="123" t="s">
        <v>1401</v>
      </c>
      <c r="N446" s="123">
        <v>45</v>
      </c>
      <c r="O446" s="123">
        <f t="shared" si="14"/>
        <v>0</v>
      </c>
      <c r="P446" s="127" t="s">
        <v>336</v>
      </c>
    </row>
    <row r="447" spans="1:16" s="123" customFormat="1" x14ac:dyDescent="0.25">
      <c r="A447" s="123">
        <v>2014</v>
      </c>
      <c r="B447" s="124">
        <v>2</v>
      </c>
      <c r="C447" s="123" t="s">
        <v>84</v>
      </c>
      <c r="D447" s="123" t="s">
        <v>399</v>
      </c>
      <c r="E447" s="123">
        <v>22129</v>
      </c>
      <c r="F447" s="123">
        <v>24</v>
      </c>
      <c r="G447" s="123">
        <v>23210022129</v>
      </c>
      <c r="H447" s="125" t="s">
        <v>400</v>
      </c>
      <c r="I447" s="123" t="s">
        <v>401</v>
      </c>
      <c r="J447" s="123" t="s">
        <v>1402</v>
      </c>
      <c r="K447" s="123">
        <v>44</v>
      </c>
      <c r="L447" s="126">
        <f t="shared" si="15"/>
        <v>1.8333333333333333</v>
      </c>
      <c r="M447" s="123" t="s">
        <v>1403</v>
      </c>
      <c r="N447" s="123">
        <v>20</v>
      </c>
      <c r="O447" s="123">
        <f t="shared" si="14"/>
        <v>4</v>
      </c>
      <c r="P447" s="127" t="s">
        <v>336</v>
      </c>
    </row>
    <row r="448" spans="1:16" s="123" customFormat="1" x14ac:dyDescent="0.25">
      <c r="A448" s="123">
        <v>2015</v>
      </c>
      <c r="B448" s="124">
        <v>2</v>
      </c>
      <c r="C448" s="123" t="s">
        <v>84</v>
      </c>
      <c r="D448" s="123" t="s">
        <v>399</v>
      </c>
      <c r="E448" s="123">
        <v>22129</v>
      </c>
      <c r="F448" s="123">
        <v>24</v>
      </c>
      <c r="G448" s="123">
        <v>23210022129</v>
      </c>
      <c r="H448" s="125" t="s">
        <v>400</v>
      </c>
      <c r="I448" s="123" t="s">
        <v>401</v>
      </c>
      <c r="J448" s="123" t="s">
        <v>1404</v>
      </c>
      <c r="K448" s="123">
        <v>44</v>
      </c>
      <c r="L448" s="126">
        <f t="shared" si="15"/>
        <v>1.8333333333333333</v>
      </c>
      <c r="M448" s="123" t="s">
        <v>1405</v>
      </c>
      <c r="N448" s="123">
        <v>24</v>
      </c>
      <c r="O448" s="123">
        <f t="shared" si="14"/>
        <v>0</v>
      </c>
      <c r="P448" s="127" t="s">
        <v>336</v>
      </c>
    </row>
    <row r="449" spans="1:16" s="123" customFormat="1" x14ac:dyDescent="0.25">
      <c r="A449" s="123">
        <v>2016</v>
      </c>
      <c r="B449" s="124">
        <v>2</v>
      </c>
      <c r="C449" s="123" t="s">
        <v>84</v>
      </c>
      <c r="D449" s="123" t="s">
        <v>399</v>
      </c>
      <c r="E449" s="123">
        <v>22129</v>
      </c>
      <c r="F449" s="123">
        <v>24</v>
      </c>
      <c r="G449" s="123">
        <v>23210022129</v>
      </c>
      <c r="H449" s="125" t="s">
        <v>400</v>
      </c>
      <c r="I449" s="123" t="s">
        <v>401</v>
      </c>
      <c r="J449" s="123" t="s">
        <v>1406</v>
      </c>
      <c r="K449" s="123">
        <v>41</v>
      </c>
      <c r="L449" s="126">
        <f t="shared" si="15"/>
        <v>1.7083333333333333</v>
      </c>
      <c r="M449" s="123" t="s">
        <v>1407</v>
      </c>
      <c r="N449" s="123">
        <v>23</v>
      </c>
      <c r="O449" s="123">
        <f t="shared" si="14"/>
        <v>1</v>
      </c>
      <c r="P449" s="127" t="s">
        <v>336</v>
      </c>
    </row>
    <row r="450" spans="1:16" s="123" customFormat="1" x14ac:dyDescent="0.25">
      <c r="A450" s="123">
        <v>2014</v>
      </c>
      <c r="B450" s="124">
        <v>2</v>
      </c>
      <c r="C450" s="123" t="s">
        <v>84</v>
      </c>
      <c r="D450" s="123" t="s">
        <v>399</v>
      </c>
      <c r="E450" s="123">
        <v>24240</v>
      </c>
      <c r="F450" s="123">
        <v>15</v>
      </c>
      <c r="G450" s="123">
        <v>23210024240</v>
      </c>
      <c r="H450" s="125" t="s">
        <v>956</v>
      </c>
      <c r="I450" s="123" t="s">
        <v>957</v>
      </c>
      <c r="J450" s="123" t="s">
        <v>1408</v>
      </c>
      <c r="K450" s="123">
        <v>7</v>
      </c>
      <c r="L450" s="126">
        <f t="shared" si="15"/>
        <v>0.46666666666666667</v>
      </c>
      <c r="M450" s="123" t="s">
        <v>1409</v>
      </c>
      <c r="N450" s="123">
        <v>15</v>
      </c>
      <c r="O450" s="123">
        <f t="shared" si="14"/>
        <v>0</v>
      </c>
      <c r="P450" s="127" t="s">
        <v>336</v>
      </c>
    </row>
    <row r="451" spans="1:16" s="123" customFormat="1" x14ac:dyDescent="0.25">
      <c r="A451" s="123">
        <v>2015</v>
      </c>
      <c r="B451" s="124">
        <v>2</v>
      </c>
      <c r="C451" s="123" t="s">
        <v>84</v>
      </c>
      <c r="D451" s="123" t="s">
        <v>399</v>
      </c>
      <c r="E451" s="123">
        <v>24240</v>
      </c>
      <c r="F451" s="123">
        <v>15</v>
      </c>
      <c r="G451" s="123">
        <v>23210024240</v>
      </c>
      <c r="H451" s="125" t="s">
        <v>956</v>
      </c>
      <c r="I451" s="123" t="s">
        <v>957</v>
      </c>
      <c r="J451" s="123" t="s">
        <v>1410</v>
      </c>
      <c r="K451" s="123">
        <v>12</v>
      </c>
      <c r="L451" s="126">
        <f t="shared" si="15"/>
        <v>0.8</v>
      </c>
      <c r="M451" s="123" t="s">
        <v>1411</v>
      </c>
      <c r="N451" s="123">
        <v>14</v>
      </c>
      <c r="O451" s="123">
        <f t="shared" ref="O451:O514" si="16">IFERROR(F451-N451,"-")</f>
        <v>1</v>
      </c>
      <c r="P451" s="127" t="s">
        <v>336</v>
      </c>
    </row>
    <row r="452" spans="1:16" s="123" customFormat="1" x14ac:dyDescent="0.25">
      <c r="A452" s="123">
        <v>2016</v>
      </c>
      <c r="B452" s="124">
        <v>2</v>
      </c>
      <c r="C452" s="123" t="s">
        <v>84</v>
      </c>
      <c r="D452" s="123" t="s">
        <v>399</v>
      </c>
      <c r="E452" s="123">
        <v>24240</v>
      </c>
      <c r="F452" s="123">
        <v>15</v>
      </c>
      <c r="G452" s="123">
        <v>23210024240</v>
      </c>
      <c r="H452" s="125" t="s">
        <v>956</v>
      </c>
      <c r="I452" s="123" t="s">
        <v>957</v>
      </c>
      <c r="J452" s="123" t="s">
        <v>1412</v>
      </c>
      <c r="K452" s="123">
        <v>9</v>
      </c>
      <c r="L452" s="126">
        <f t="shared" si="15"/>
        <v>0.6</v>
      </c>
      <c r="M452" s="123" t="s">
        <v>1413</v>
      </c>
      <c r="N452" s="123">
        <v>15</v>
      </c>
      <c r="O452" s="123">
        <f t="shared" si="16"/>
        <v>0</v>
      </c>
      <c r="P452" s="127" t="s">
        <v>336</v>
      </c>
    </row>
    <row r="453" spans="1:16" s="123" customFormat="1" x14ac:dyDescent="0.25">
      <c r="A453" s="123">
        <v>2014</v>
      </c>
      <c r="B453" s="124">
        <v>2</v>
      </c>
      <c r="C453" s="123" t="s">
        <v>84</v>
      </c>
      <c r="D453" s="123" t="s">
        <v>399</v>
      </c>
      <c r="E453" s="123">
        <v>33411</v>
      </c>
      <c r="F453" s="123">
        <v>30</v>
      </c>
      <c r="G453" s="123">
        <v>23210033411</v>
      </c>
      <c r="H453" s="125" t="s">
        <v>416</v>
      </c>
      <c r="I453" s="123" t="s">
        <v>417</v>
      </c>
      <c r="J453" s="123" t="s">
        <v>1414</v>
      </c>
      <c r="K453" s="123">
        <v>28</v>
      </c>
      <c r="L453" s="126">
        <f t="shared" si="15"/>
        <v>0.93333333333333335</v>
      </c>
      <c r="M453" s="123" t="s">
        <v>1415</v>
      </c>
      <c r="N453" s="123">
        <v>26</v>
      </c>
      <c r="O453" s="123">
        <f t="shared" si="16"/>
        <v>4</v>
      </c>
      <c r="P453" s="127" t="s">
        <v>336</v>
      </c>
    </row>
    <row r="454" spans="1:16" s="123" customFormat="1" x14ac:dyDescent="0.25">
      <c r="A454" s="123">
        <v>2015</v>
      </c>
      <c r="B454" s="124">
        <v>2</v>
      </c>
      <c r="C454" s="123" t="s">
        <v>84</v>
      </c>
      <c r="D454" s="123" t="s">
        <v>399</v>
      </c>
      <c r="E454" s="123">
        <v>33411</v>
      </c>
      <c r="F454" s="123">
        <v>30</v>
      </c>
      <c r="G454" s="123">
        <v>23210033411</v>
      </c>
      <c r="H454" s="125" t="s">
        <v>416</v>
      </c>
      <c r="I454" s="123" t="s">
        <v>417</v>
      </c>
      <c r="J454" s="123" t="s">
        <v>1416</v>
      </c>
      <c r="K454" s="123">
        <v>37</v>
      </c>
      <c r="L454" s="126">
        <f t="shared" si="15"/>
        <v>1.2333333333333334</v>
      </c>
      <c r="M454" s="123" t="s">
        <v>1417</v>
      </c>
      <c r="N454" s="123">
        <v>30</v>
      </c>
      <c r="O454" s="123">
        <f t="shared" si="16"/>
        <v>0</v>
      </c>
      <c r="P454" s="127" t="s">
        <v>336</v>
      </c>
    </row>
    <row r="455" spans="1:16" s="123" customFormat="1" x14ac:dyDescent="0.25">
      <c r="A455" s="123">
        <v>2016</v>
      </c>
      <c r="B455" s="124">
        <v>2</v>
      </c>
      <c r="C455" s="123" t="s">
        <v>84</v>
      </c>
      <c r="D455" s="123" t="s">
        <v>399</v>
      </c>
      <c r="E455" s="123">
        <v>33411</v>
      </c>
      <c r="F455" s="123">
        <v>30</v>
      </c>
      <c r="G455" s="123">
        <v>23210033411</v>
      </c>
      <c r="H455" s="125" t="s">
        <v>416</v>
      </c>
      <c r="I455" s="123" t="s">
        <v>417</v>
      </c>
      <c r="J455" s="123" t="s">
        <v>1418</v>
      </c>
      <c r="K455" s="123">
        <v>41</v>
      </c>
      <c r="L455" s="126">
        <f t="shared" si="15"/>
        <v>1.3666666666666667</v>
      </c>
      <c r="M455" s="123" t="s">
        <v>1419</v>
      </c>
      <c r="N455" s="123">
        <v>30</v>
      </c>
      <c r="O455" s="123">
        <f t="shared" si="16"/>
        <v>0</v>
      </c>
      <c r="P455" s="127" t="s">
        <v>336</v>
      </c>
    </row>
    <row r="456" spans="1:16" s="123" customFormat="1" x14ac:dyDescent="0.25">
      <c r="A456" s="123">
        <v>2014</v>
      </c>
      <c r="B456" s="124">
        <v>2</v>
      </c>
      <c r="C456" s="123" t="s">
        <v>85</v>
      </c>
      <c r="D456" s="123" t="s">
        <v>331</v>
      </c>
      <c r="E456" s="123">
        <v>22106</v>
      </c>
      <c r="F456" s="123">
        <v>24</v>
      </c>
      <c r="G456" s="123">
        <v>23810022106</v>
      </c>
      <c r="H456" s="125" t="s">
        <v>757</v>
      </c>
      <c r="I456" s="123" t="s">
        <v>758</v>
      </c>
      <c r="J456" s="123" t="s">
        <v>1420</v>
      </c>
      <c r="K456" s="123">
        <v>59</v>
      </c>
      <c r="L456" s="126">
        <f t="shared" si="15"/>
        <v>2.4583333333333335</v>
      </c>
      <c r="M456" s="123" t="s">
        <v>1421</v>
      </c>
      <c r="N456" s="123">
        <v>22</v>
      </c>
      <c r="O456" s="123">
        <f t="shared" si="16"/>
        <v>2</v>
      </c>
      <c r="P456" s="127" t="s">
        <v>336</v>
      </c>
    </row>
    <row r="457" spans="1:16" s="123" customFormat="1" x14ac:dyDescent="0.25">
      <c r="A457" s="123">
        <v>2015</v>
      </c>
      <c r="B457" s="124">
        <v>2</v>
      </c>
      <c r="C457" s="123" t="s">
        <v>85</v>
      </c>
      <c r="D457" s="123" t="s">
        <v>331</v>
      </c>
      <c r="E457" s="123">
        <v>22106</v>
      </c>
      <c r="F457" s="123">
        <v>24</v>
      </c>
      <c r="G457" s="123">
        <v>23810022106</v>
      </c>
      <c r="H457" s="125" t="s">
        <v>757</v>
      </c>
      <c r="I457" s="123" t="s">
        <v>758</v>
      </c>
      <c r="J457" s="123" t="s">
        <v>1422</v>
      </c>
      <c r="K457" s="123">
        <v>50</v>
      </c>
      <c r="L457" s="126">
        <f t="shared" si="15"/>
        <v>2.0833333333333335</v>
      </c>
      <c r="M457" s="123" t="s">
        <v>1423</v>
      </c>
      <c r="N457" s="123">
        <v>25</v>
      </c>
      <c r="O457" s="123">
        <f t="shared" si="16"/>
        <v>-1</v>
      </c>
      <c r="P457" s="127" t="s">
        <v>336</v>
      </c>
    </row>
    <row r="458" spans="1:16" s="123" customFormat="1" x14ac:dyDescent="0.25">
      <c r="A458" s="123">
        <v>2016</v>
      </c>
      <c r="B458" s="124">
        <v>2</v>
      </c>
      <c r="C458" s="123" t="s">
        <v>85</v>
      </c>
      <c r="D458" s="123" t="s">
        <v>331</v>
      </c>
      <c r="E458" s="123">
        <v>22106</v>
      </c>
      <c r="F458" s="123">
        <v>24</v>
      </c>
      <c r="G458" s="123">
        <v>23810022106</v>
      </c>
      <c r="H458" s="125" t="s">
        <v>757</v>
      </c>
      <c r="I458" s="123" t="s">
        <v>758</v>
      </c>
      <c r="J458" s="123" t="s">
        <v>1424</v>
      </c>
      <c r="K458" s="123">
        <v>65</v>
      </c>
      <c r="L458" s="126">
        <f t="shared" si="15"/>
        <v>2.7083333333333335</v>
      </c>
      <c r="M458" s="123" t="s">
        <v>1425</v>
      </c>
      <c r="N458" s="123">
        <v>23</v>
      </c>
      <c r="O458" s="123">
        <f t="shared" si="16"/>
        <v>1</v>
      </c>
      <c r="P458" s="127" t="s">
        <v>336</v>
      </c>
    </row>
    <row r="459" spans="1:16" s="123" customFormat="1" x14ac:dyDescent="0.25">
      <c r="A459" s="123">
        <v>2014</v>
      </c>
      <c r="B459" s="124">
        <v>2</v>
      </c>
      <c r="C459" s="123" t="s">
        <v>85</v>
      </c>
      <c r="D459" s="123" t="s">
        <v>331</v>
      </c>
      <c r="E459" s="123">
        <v>22703</v>
      </c>
      <c r="F459" s="123">
        <v>15</v>
      </c>
      <c r="G459" s="123">
        <v>23810022703</v>
      </c>
      <c r="H459" s="125" t="s">
        <v>1426</v>
      </c>
      <c r="I459" s="123" t="s">
        <v>1427</v>
      </c>
      <c r="J459" s="123" t="s">
        <v>1428</v>
      </c>
      <c r="K459" s="123">
        <v>19</v>
      </c>
      <c r="L459" s="126">
        <f t="shared" si="15"/>
        <v>1.2666666666666666</v>
      </c>
      <c r="M459" s="123" t="s">
        <v>1429</v>
      </c>
      <c r="N459" s="123">
        <v>12</v>
      </c>
      <c r="O459" s="123">
        <f t="shared" si="16"/>
        <v>3</v>
      </c>
      <c r="P459" s="127" t="s">
        <v>336</v>
      </c>
    </row>
    <row r="460" spans="1:16" s="123" customFormat="1" x14ac:dyDescent="0.25">
      <c r="A460" s="123">
        <v>2015</v>
      </c>
      <c r="B460" s="124">
        <v>2</v>
      </c>
      <c r="C460" s="123" t="s">
        <v>85</v>
      </c>
      <c r="D460" s="123" t="s">
        <v>331</v>
      </c>
      <c r="E460" s="123">
        <v>22703</v>
      </c>
      <c r="F460" s="123">
        <v>15</v>
      </c>
      <c r="G460" s="123">
        <v>23810022703</v>
      </c>
      <c r="H460" s="125" t="s">
        <v>1426</v>
      </c>
      <c r="I460" s="123" t="s">
        <v>1427</v>
      </c>
      <c r="J460" s="123" t="s">
        <v>1430</v>
      </c>
      <c r="K460" s="123">
        <v>23</v>
      </c>
      <c r="L460" s="126">
        <f t="shared" si="15"/>
        <v>1.5333333333333334</v>
      </c>
      <c r="M460" s="123" t="s">
        <v>1431</v>
      </c>
      <c r="N460" s="123">
        <v>16</v>
      </c>
      <c r="O460" s="123">
        <f t="shared" si="16"/>
        <v>-1</v>
      </c>
      <c r="P460" s="127" t="s">
        <v>336</v>
      </c>
    </row>
    <row r="461" spans="1:16" s="123" customFormat="1" x14ac:dyDescent="0.25">
      <c r="A461" s="123">
        <v>2016</v>
      </c>
      <c r="B461" s="124">
        <v>2</v>
      </c>
      <c r="C461" s="123" t="s">
        <v>85</v>
      </c>
      <c r="D461" s="123" t="s">
        <v>331</v>
      </c>
      <c r="E461" s="123">
        <v>22703</v>
      </c>
      <c r="F461" s="123">
        <v>15</v>
      </c>
      <c r="G461" s="123">
        <v>23810022703</v>
      </c>
      <c r="H461" s="125" t="s">
        <v>1426</v>
      </c>
      <c r="I461" s="123" t="s">
        <v>1427</v>
      </c>
      <c r="J461" s="123" t="s">
        <v>1432</v>
      </c>
      <c r="K461" s="123">
        <v>17</v>
      </c>
      <c r="L461" s="126">
        <f t="shared" si="15"/>
        <v>1.1333333333333333</v>
      </c>
      <c r="M461" s="123" t="s">
        <v>1433</v>
      </c>
      <c r="N461" s="123">
        <v>13</v>
      </c>
      <c r="O461" s="123">
        <f t="shared" si="16"/>
        <v>2</v>
      </c>
      <c r="P461" s="127" t="s">
        <v>336</v>
      </c>
    </row>
    <row r="462" spans="1:16" s="123" customFormat="1" x14ac:dyDescent="0.25">
      <c r="A462" s="123">
        <v>2014</v>
      </c>
      <c r="B462" s="124">
        <v>2</v>
      </c>
      <c r="C462" s="123" t="s">
        <v>85</v>
      </c>
      <c r="D462" s="123" t="s">
        <v>331</v>
      </c>
      <c r="E462" s="123">
        <v>23006</v>
      </c>
      <c r="F462" s="123">
        <v>15</v>
      </c>
      <c r="G462" s="123">
        <v>23810023006</v>
      </c>
      <c r="H462" s="125" t="s">
        <v>773</v>
      </c>
      <c r="I462" s="123" t="s">
        <v>774</v>
      </c>
      <c r="J462" s="123" t="s">
        <v>1434</v>
      </c>
      <c r="K462" s="123">
        <v>8</v>
      </c>
      <c r="L462" s="126">
        <f t="shared" si="15"/>
        <v>0.53333333333333333</v>
      </c>
      <c r="M462" s="123" t="s">
        <v>1435</v>
      </c>
      <c r="N462" s="123" t="s">
        <v>367</v>
      </c>
      <c r="O462" s="123" t="str">
        <f t="shared" si="16"/>
        <v>-</v>
      </c>
      <c r="P462" s="127" t="s">
        <v>336</v>
      </c>
    </row>
    <row r="463" spans="1:16" s="123" customFormat="1" x14ac:dyDescent="0.25">
      <c r="A463" s="123">
        <v>2015</v>
      </c>
      <c r="B463" s="124">
        <v>2</v>
      </c>
      <c r="C463" s="123" t="s">
        <v>85</v>
      </c>
      <c r="D463" s="123" t="s">
        <v>331</v>
      </c>
      <c r="E463" s="123">
        <v>23006</v>
      </c>
      <c r="F463" s="123">
        <v>15</v>
      </c>
      <c r="G463" s="123">
        <v>23810023006</v>
      </c>
      <c r="H463" s="125" t="s">
        <v>773</v>
      </c>
      <c r="I463" s="123" t="s">
        <v>774</v>
      </c>
      <c r="J463" s="123" t="s">
        <v>1436</v>
      </c>
      <c r="K463" s="123">
        <v>6</v>
      </c>
      <c r="L463" s="126">
        <f t="shared" si="15"/>
        <v>0.4</v>
      </c>
      <c r="M463" s="123" t="s">
        <v>1437</v>
      </c>
      <c r="N463" s="123" t="s">
        <v>367</v>
      </c>
      <c r="O463" s="123" t="str">
        <f t="shared" si="16"/>
        <v>-</v>
      </c>
      <c r="P463" s="127" t="s">
        <v>336</v>
      </c>
    </row>
    <row r="464" spans="1:16" s="123" customFormat="1" x14ac:dyDescent="0.25">
      <c r="A464" s="123">
        <v>2016</v>
      </c>
      <c r="B464" s="124">
        <v>2</v>
      </c>
      <c r="C464" s="123" t="s">
        <v>85</v>
      </c>
      <c r="D464" s="123" t="s">
        <v>331</v>
      </c>
      <c r="E464" s="123">
        <v>23006</v>
      </c>
      <c r="F464" s="123">
        <v>15</v>
      </c>
      <c r="G464" s="123">
        <v>23810023006</v>
      </c>
      <c r="H464" s="125" t="s">
        <v>773</v>
      </c>
      <c r="I464" s="123" t="s">
        <v>774</v>
      </c>
      <c r="J464" s="123" t="s">
        <v>1438</v>
      </c>
      <c r="K464" s="123">
        <v>6</v>
      </c>
      <c r="L464" s="126">
        <f t="shared" si="15"/>
        <v>0.4</v>
      </c>
      <c r="M464" s="123" t="s">
        <v>1439</v>
      </c>
      <c r="N464" s="123">
        <v>8</v>
      </c>
      <c r="O464" s="123">
        <f t="shared" si="16"/>
        <v>7</v>
      </c>
      <c r="P464" s="127" t="s">
        <v>336</v>
      </c>
    </row>
    <row r="465" spans="1:16" s="123" customFormat="1" x14ac:dyDescent="0.25">
      <c r="A465" s="123">
        <v>2014</v>
      </c>
      <c r="B465" s="124">
        <v>2</v>
      </c>
      <c r="C465" s="123" t="s">
        <v>85</v>
      </c>
      <c r="D465" s="123" t="s">
        <v>331</v>
      </c>
      <c r="E465" s="123">
        <v>23203</v>
      </c>
      <c r="F465" s="123">
        <v>15</v>
      </c>
      <c r="G465" s="123">
        <v>23810023203</v>
      </c>
      <c r="H465" s="125" t="s">
        <v>781</v>
      </c>
      <c r="I465" s="123" t="s">
        <v>782</v>
      </c>
      <c r="J465" s="123" t="s">
        <v>1440</v>
      </c>
      <c r="K465" s="123">
        <v>19</v>
      </c>
      <c r="L465" s="126">
        <f t="shared" si="15"/>
        <v>1.2666666666666666</v>
      </c>
      <c r="M465" s="123" t="s">
        <v>1441</v>
      </c>
      <c r="N465" s="123">
        <v>13</v>
      </c>
      <c r="O465" s="123">
        <f t="shared" si="16"/>
        <v>2</v>
      </c>
      <c r="P465" s="127" t="s">
        <v>336</v>
      </c>
    </row>
    <row r="466" spans="1:16" s="123" customFormat="1" x14ac:dyDescent="0.25">
      <c r="A466" s="123">
        <v>2015</v>
      </c>
      <c r="B466" s="124">
        <v>2</v>
      </c>
      <c r="C466" s="123" t="s">
        <v>85</v>
      </c>
      <c r="D466" s="123" t="s">
        <v>331</v>
      </c>
      <c r="E466" s="123">
        <v>23203</v>
      </c>
      <c r="F466" s="123">
        <v>15</v>
      </c>
      <c r="G466" s="123">
        <v>23810023203</v>
      </c>
      <c r="H466" s="125" t="s">
        <v>781</v>
      </c>
      <c r="I466" s="123" t="s">
        <v>782</v>
      </c>
      <c r="J466" s="123" t="s">
        <v>1442</v>
      </c>
      <c r="K466" s="123">
        <v>21</v>
      </c>
      <c r="L466" s="126">
        <f t="shared" si="15"/>
        <v>1.4</v>
      </c>
      <c r="M466" s="123" t="s">
        <v>1443</v>
      </c>
      <c r="N466" s="123">
        <v>11</v>
      </c>
      <c r="O466" s="123">
        <f t="shared" si="16"/>
        <v>4</v>
      </c>
      <c r="P466" s="127" t="s">
        <v>336</v>
      </c>
    </row>
    <row r="467" spans="1:16" s="123" customFormat="1" x14ac:dyDescent="0.25">
      <c r="A467" s="123">
        <v>2016</v>
      </c>
      <c r="B467" s="124">
        <v>2</v>
      </c>
      <c r="C467" s="123" t="s">
        <v>85</v>
      </c>
      <c r="D467" s="123" t="s">
        <v>331</v>
      </c>
      <c r="E467" s="123">
        <v>23203</v>
      </c>
      <c r="F467" s="123">
        <v>15</v>
      </c>
      <c r="G467" s="123">
        <v>23810023203</v>
      </c>
      <c r="H467" s="125" t="s">
        <v>781</v>
      </c>
      <c r="I467" s="123" t="s">
        <v>782</v>
      </c>
      <c r="J467" s="123" t="s">
        <v>1444</v>
      </c>
      <c r="K467" s="123">
        <v>26</v>
      </c>
      <c r="L467" s="126">
        <f t="shared" si="15"/>
        <v>1.7333333333333334</v>
      </c>
      <c r="M467" s="123" t="s">
        <v>1445</v>
      </c>
      <c r="N467" s="123">
        <v>14</v>
      </c>
      <c r="O467" s="123">
        <f t="shared" si="16"/>
        <v>1</v>
      </c>
      <c r="P467" s="127" t="s">
        <v>336</v>
      </c>
    </row>
    <row r="468" spans="1:16" s="123" customFormat="1" x14ac:dyDescent="0.25">
      <c r="A468" s="123">
        <v>2014</v>
      </c>
      <c r="B468" s="124">
        <v>2</v>
      </c>
      <c r="C468" s="123" t="s">
        <v>85</v>
      </c>
      <c r="D468" s="123" t="s">
        <v>331</v>
      </c>
      <c r="E468" s="123">
        <v>23404</v>
      </c>
      <c r="F468" s="123">
        <v>15</v>
      </c>
      <c r="G468" s="123">
        <v>23810023404</v>
      </c>
      <c r="H468" s="125" t="s">
        <v>1446</v>
      </c>
      <c r="I468" s="123" t="s">
        <v>1447</v>
      </c>
      <c r="J468" s="123" t="s">
        <v>1448</v>
      </c>
      <c r="K468" s="123">
        <v>18</v>
      </c>
      <c r="L468" s="126">
        <f t="shared" si="15"/>
        <v>1.2</v>
      </c>
      <c r="M468" s="123" t="s">
        <v>1449</v>
      </c>
      <c r="N468" s="123">
        <v>15</v>
      </c>
      <c r="O468" s="123">
        <f t="shared" si="16"/>
        <v>0</v>
      </c>
      <c r="P468" s="127" t="s">
        <v>336</v>
      </c>
    </row>
    <row r="469" spans="1:16" s="123" customFormat="1" x14ac:dyDescent="0.25">
      <c r="A469" s="123">
        <v>2015</v>
      </c>
      <c r="B469" s="124">
        <v>2</v>
      </c>
      <c r="C469" s="123" t="s">
        <v>85</v>
      </c>
      <c r="D469" s="123" t="s">
        <v>331</v>
      </c>
      <c r="E469" s="123">
        <v>23404</v>
      </c>
      <c r="F469" s="123">
        <v>15</v>
      </c>
      <c r="G469" s="123">
        <v>23810023404</v>
      </c>
      <c r="H469" s="125" t="s">
        <v>1446</v>
      </c>
      <c r="I469" s="123" t="s">
        <v>1447</v>
      </c>
      <c r="J469" s="123" t="s">
        <v>1450</v>
      </c>
      <c r="K469" s="123">
        <v>6</v>
      </c>
      <c r="L469" s="126">
        <f t="shared" si="15"/>
        <v>0.4</v>
      </c>
      <c r="M469" s="123" t="s">
        <v>1451</v>
      </c>
      <c r="N469" s="123">
        <v>10</v>
      </c>
      <c r="O469" s="123">
        <f t="shared" si="16"/>
        <v>5</v>
      </c>
      <c r="P469" s="127" t="s">
        <v>336</v>
      </c>
    </row>
    <row r="470" spans="1:16" s="123" customFormat="1" x14ac:dyDescent="0.25">
      <c r="A470" s="123">
        <v>2016</v>
      </c>
      <c r="B470" s="124">
        <v>2</v>
      </c>
      <c r="C470" s="123" t="s">
        <v>85</v>
      </c>
      <c r="D470" s="123" t="s">
        <v>331</v>
      </c>
      <c r="E470" s="123">
        <v>23404</v>
      </c>
      <c r="F470" s="123">
        <v>15</v>
      </c>
      <c r="G470" s="123">
        <v>23810023404</v>
      </c>
      <c r="H470" s="125" t="s">
        <v>1446</v>
      </c>
      <c r="I470" s="123" t="s">
        <v>1447</v>
      </c>
      <c r="J470" s="123" t="s">
        <v>1452</v>
      </c>
      <c r="K470" s="123">
        <v>16</v>
      </c>
      <c r="L470" s="126">
        <f t="shared" si="15"/>
        <v>1.0666666666666667</v>
      </c>
      <c r="M470" s="123" t="s">
        <v>1453</v>
      </c>
      <c r="N470" s="123">
        <v>15</v>
      </c>
      <c r="O470" s="123">
        <f t="shared" si="16"/>
        <v>0</v>
      </c>
      <c r="P470" s="127" t="s">
        <v>336</v>
      </c>
    </row>
    <row r="471" spans="1:16" s="123" customFormat="1" x14ac:dyDescent="0.25">
      <c r="A471" s="123">
        <v>2014</v>
      </c>
      <c r="B471" s="124">
        <v>2</v>
      </c>
      <c r="C471" s="123" t="s">
        <v>85</v>
      </c>
      <c r="D471" s="123" t="s">
        <v>331</v>
      </c>
      <c r="E471" s="123">
        <v>33403</v>
      </c>
      <c r="F471" s="123">
        <v>24</v>
      </c>
      <c r="G471" s="123">
        <v>23810033403</v>
      </c>
      <c r="H471" s="125" t="s">
        <v>811</v>
      </c>
      <c r="I471" s="123" t="s">
        <v>812</v>
      </c>
      <c r="J471" s="123" t="s">
        <v>1454</v>
      </c>
      <c r="K471" s="123">
        <v>23</v>
      </c>
      <c r="L471" s="126">
        <f t="shared" si="15"/>
        <v>0.95833333333333337</v>
      </c>
      <c r="M471" s="123" t="s">
        <v>1455</v>
      </c>
      <c r="N471" s="123">
        <v>16</v>
      </c>
      <c r="O471" s="123">
        <f t="shared" si="16"/>
        <v>8</v>
      </c>
      <c r="P471" s="127" t="s">
        <v>336</v>
      </c>
    </row>
    <row r="472" spans="1:16" s="123" customFormat="1" x14ac:dyDescent="0.25">
      <c r="A472" s="123">
        <v>2015</v>
      </c>
      <c r="B472" s="124">
        <v>2</v>
      </c>
      <c r="C472" s="123" t="s">
        <v>85</v>
      </c>
      <c r="D472" s="123" t="s">
        <v>331</v>
      </c>
      <c r="E472" s="123">
        <v>33403</v>
      </c>
      <c r="F472" s="123">
        <v>24</v>
      </c>
      <c r="G472" s="123">
        <v>23810033403</v>
      </c>
      <c r="H472" s="125" t="s">
        <v>811</v>
      </c>
      <c r="I472" s="123" t="s">
        <v>812</v>
      </c>
      <c r="J472" s="123" t="s">
        <v>1456</v>
      </c>
      <c r="K472" s="123">
        <v>23</v>
      </c>
      <c r="L472" s="126">
        <f t="shared" si="15"/>
        <v>0.95833333333333337</v>
      </c>
      <c r="M472" s="123" t="s">
        <v>1457</v>
      </c>
      <c r="N472" s="123">
        <v>22</v>
      </c>
      <c r="O472" s="123">
        <f t="shared" si="16"/>
        <v>2</v>
      </c>
      <c r="P472" s="127" t="s">
        <v>336</v>
      </c>
    </row>
    <row r="473" spans="1:16" s="123" customFormat="1" x14ac:dyDescent="0.25">
      <c r="A473" s="123">
        <v>2016</v>
      </c>
      <c r="B473" s="124">
        <v>2</v>
      </c>
      <c r="C473" s="123" t="s">
        <v>85</v>
      </c>
      <c r="D473" s="123" t="s">
        <v>331</v>
      </c>
      <c r="E473" s="123">
        <v>33403</v>
      </c>
      <c r="F473" s="123">
        <v>24</v>
      </c>
      <c r="G473" s="123">
        <v>23810033403</v>
      </c>
      <c r="H473" s="125" t="s">
        <v>811</v>
      </c>
      <c r="I473" s="123" t="s">
        <v>812</v>
      </c>
      <c r="J473" s="123" t="s">
        <v>1458</v>
      </c>
      <c r="K473" s="123">
        <v>40</v>
      </c>
      <c r="L473" s="126">
        <f t="shared" si="15"/>
        <v>1.6666666666666667</v>
      </c>
      <c r="M473" s="123" t="s">
        <v>1459</v>
      </c>
      <c r="N473" s="123">
        <v>20</v>
      </c>
      <c r="O473" s="123">
        <f t="shared" si="16"/>
        <v>4</v>
      </c>
      <c r="P473" s="127" t="s">
        <v>336</v>
      </c>
    </row>
    <row r="474" spans="1:16" s="123" customFormat="1" x14ac:dyDescent="0.25">
      <c r="A474" s="123">
        <v>2014</v>
      </c>
      <c r="B474" s="124">
        <v>2</v>
      </c>
      <c r="C474" s="123" t="s">
        <v>85</v>
      </c>
      <c r="D474" s="123" t="s">
        <v>347</v>
      </c>
      <c r="E474" s="123">
        <v>33406</v>
      </c>
      <c r="F474" s="123">
        <v>30</v>
      </c>
      <c r="G474" s="123">
        <v>32211033406</v>
      </c>
      <c r="H474" s="125" t="s">
        <v>1460</v>
      </c>
      <c r="I474" s="123" t="s">
        <v>1461</v>
      </c>
      <c r="J474" s="123" t="s">
        <v>1462</v>
      </c>
      <c r="K474" s="123">
        <v>32</v>
      </c>
      <c r="L474" s="126">
        <f t="shared" si="15"/>
        <v>1.0666666666666667</v>
      </c>
      <c r="M474" s="123" t="s">
        <v>1463</v>
      </c>
      <c r="N474" s="123">
        <v>29</v>
      </c>
      <c r="O474" s="123">
        <f t="shared" si="16"/>
        <v>1</v>
      </c>
      <c r="P474" s="127" t="s">
        <v>336</v>
      </c>
    </row>
    <row r="475" spans="1:16" s="123" customFormat="1" x14ac:dyDescent="0.25">
      <c r="A475" s="123">
        <v>2015</v>
      </c>
      <c r="B475" s="124">
        <v>2</v>
      </c>
      <c r="C475" s="123" t="s">
        <v>85</v>
      </c>
      <c r="D475" s="123" t="s">
        <v>347</v>
      </c>
      <c r="E475" s="123">
        <v>33406</v>
      </c>
      <c r="F475" s="123">
        <v>35</v>
      </c>
      <c r="G475" s="123">
        <v>32211033406</v>
      </c>
      <c r="H475" s="125" t="s">
        <v>1460</v>
      </c>
      <c r="I475" s="123" t="s">
        <v>1461</v>
      </c>
      <c r="J475" s="123" t="s">
        <v>1464</v>
      </c>
      <c r="K475" s="123">
        <v>41</v>
      </c>
      <c r="L475" s="126">
        <f t="shared" si="15"/>
        <v>1.1714285714285715</v>
      </c>
      <c r="M475" s="123" t="s">
        <v>1465</v>
      </c>
      <c r="N475" s="123">
        <v>28</v>
      </c>
      <c r="O475" s="123">
        <f t="shared" si="16"/>
        <v>7</v>
      </c>
      <c r="P475" s="127" t="s">
        <v>336</v>
      </c>
    </row>
    <row r="476" spans="1:16" s="123" customFormat="1" x14ac:dyDescent="0.25">
      <c r="A476" s="123">
        <v>2016</v>
      </c>
      <c r="B476" s="124">
        <v>2</v>
      </c>
      <c r="C476" s="123" t="s">
        <v>85</v>
      </c>
      <c r="D476" s="123" t="s">
        <v>347</v>
      </c>
      <c r="E476" s="123">
        <v>33406</v>
      </c>
      <c r="F476" s="123">
        <v>35</v>
      </c>
      <c r="G476" s="123">
        <v>32211033406</v>
      </c>
      <c r="H476" s="125" t="s">
        <v>1460</v>
      </c>
      <c r="I476" s="123" t="s">
        <v>1461</v>
      </c>
      <c r="J476" s="123" t="s">
        <v>1466</v>
      </c>
      <c r="K476" s="123">
        <v>34</v>
      </c>
      <c r="L476" s="126">
        <f t="shared" si="15"/>
        <v>0.97142857142857142</v>
      </c>
      <c r="M476" s="123" t="s">
        <v>1467</v>
      </c>
      <c r="N476" s="123">
        <v>28</v>
      </c>
      <c r="O476" s="123">
        <f t="shared" si="16"/>
        <v>7</v>
      </c>
      <c r="P476" s="127" t="s">
        <v>336</v>
      </c>
    </row>
    <row r="477" spans="1:16" s="123" customFormat="1" x14ac:dyDescent="0.25">
      <c r="A477" s="123">
        <v>2014</v>
      </c>
      <c r="B477" s="124">
        <v>2</v>
      </c>
      <c r="C477" s="123" t="s">
        <v>85</v>
      </c>
      <c r="D477" s="123" t="s">
        <v>399</v>
      </c>
      <c r="E477" s="123">
        <v>22713</v>
      </c>
      <c r="F477" s="123">
        <v>15</v>
      </c>
      <c r="G477" s="123">
        <v>23210022713</v>
      </c>
      <c r="H477" s="125" t="s">
        <v>1468</v>
      </c>
      <c r="I477" s="123" t="s">
        <v>1469</v>
      </c>
      <c r="J477" s="123" t="s">
        <v>1470</v>
      </c>
      <c r="K477" s="123">
        <v>17</v>
      </c>
      <c r="L477" s="126">
        <f t="shared" si="15"/>
        <v>1.1333333333333333</v>
      </c>
      <c r="M477" s="123" t="s">
        <v>1471</v>
      </c>
      <c r="N477" s="123">
        <v>16</v>
      </c>
      <c r="O477" s="123">
        <f t="shared" si="16"/>
        <v>-1</v>
      </c>
      <c r="P477" s="127" t="s">
        <v>336</v>
      </c>
    </row>
    <row r="478" spans="1:16" s="123" customFormat="1" x14ac:dyDescent="0.25">
      <c r="A478" s="123">
        <v>2015</v>
      </c>
      <c r="B478" s="124">
        <v>2</v>
      </c>
      <c r="C478" s="123" t="s">
        <v>85</v>
      </c>
      <c r="D478" s="123" t="s">
        <v>399</v>
      </c>
      <c r="E478" s="123">
        <v>22713</v>
      </c>
      <c r="F478" s="123">
        <v>15</v>
      </c>
      <c r="G478" s="123">
        <v>23210022713</v>
      </c>
      <c r="H478" s="125" t="s">
        <v>1468</v>
      </c>
      <c r="I478" s="123" t="s">
        <v>1469</v>
      </c>
      <c r="J478" s="123" t="s">
        <v>1472</v>
      </c>
      <c r="K478" s="123">
        <v>13</v>
      </c>
      <c r="L478" s="126">
        <f t="shared" si="15"/>
        <v>0.8666666666666667</v>
      </c>
      <c r="M478" s="123" t="s">
        <v>1473</v>
      </c>
      <c r="N478" s="123">
        <v>15</v>
      </c>
      <c r="O478" s="123">
        <f t="shared" si="16"/>
        <v>0</v>
      </c>
      <c r="P478" s="127" t="s">
        <v>336</v>
      </c>
    </row>
    <row r="479" spans="1:16" s="123" customFormat="1" x14ac:dyDescent="0.25">
      <c r="A479" s="123">
        <v>2016</v>
      </c>
      <c r="B479" s="124">
        <v>2</v>
      </c>
      <c r="C479" s="123" t="s">
        <v>85</v>
      </c>
      <c r="D479" s="123" t="s">
        <v>399</v>
      </c>
      <c r="E479" s="123">
        <v>22713</v>
      </c>
      <c r="F479" s="123">
        <v>15</v>
      </c>
      <c r="G479" s="123">
        <v>23210022713</v>
      </c>
      <c r="H479" s="125" t="s">
        <v>1468</v>
      </c>
      <c r="I479" s="123" t="s">
        <v>1469</v>
      </c>
      <c r="J479" s="123" t="s">
        <v>1474</v>
      </c>
      <c r="K479" s="123">
        <v>18</v>
      </c>
      <c r="L479" s="126">
        <f t="shared" si="15"/>
        <v>1.2</v>
      </c>
      <c r="M479" s="123" t="s">
        <v>1475</v>
      </c>
      <c r="N479" s="123">
        <v>14</v>
      </c>
      <c r="O479" s="123">
        <f t="shared" si="16"/>
        <v>1</v>
      </c>
      <c r="P479" s="127" t="s">
        <v>336</v>
      </c>
    </row>
    <row r="480" spans="1:16" s="123" customFormat="1" x14ac:dyDescent="0.25">
      <c r="A480" s="123">
        <v>2014</v>
      </c>
      <c r="B480" s="124">
        <v>2</v>
      </c>
      <c r="C480" s="123" t="s">
        <v>85</v>
      </c>
      <c r="D480" s="123" t="s">
        <v>399</v>
      </c>
      <c r="E480" s="123">
        <v>23217</v>
      </c>
      <c r="F480" s="123">
        <v>15</v>
      </c>
      <c r="G480" s="123">
        <v>23210023217</v>
      </c>
      <c r="H480" s="125" t="s">
        <v>827</v>
      </c>
      <c r="I480" s="123" t="s">
        <v>828</v>
      </c>
      <c r="J480" s="123" t="s">
        <v>1476</v>
      </c>
      <c r="K480" s="123">
        <v>28</v>
      </c>
      <c r="L480" s="126">
        <f t="shared" si="15"/>
        <v>1.8666666666666667</v>
      </c>
      <c r="M480" s="123" t="s">
        <v>1477</v>
      </c>
      <c r="N480" s="123">
        <v>14</v>
      </c>
      <c r="O480" s="123">
        <f t="shared" si="16"/>
        <v>1</v>
      </c>
      <c r="P480" s="127" t="s">
        <v>336</v>
      </c>
    </row>
    <row r="481" spans="1:16" s="123" customFormat="1" x14ac:dyDescent="0.25">
      <c r="A481" s="123">
        <v>2015</v>
      </c>
      <c r="B481" s="124">
        <v>2</v>
      </c>
      <c r="C481" s="123" t="s">
        <v>85</v>
      </c>
      <c r="D481" s="123" t="s">
        <v>399</v>
      </c>
      <c r="E481" s="123">
        <v>23217</v>
      </c>
      <c r="F481" s="123">
        <v>15</v>
      </c>
      <c r="G481" s="123">
        <v>23210023217</v>
      </c>
      <c r="H481" s="125" t="s">
        <v>827</v>
      </c>
      <c r="I481" s="123" t="s">
        <v>828</v>
      </c>
      <c r="J481" s="123" t="s">
        <v>1478</v>
      </c>
      <c r="K481" s="123">
        <v>28</v>
      </c>
      <c r="L481" s="126">
        <f t="shared" si="15"/>
        <v>1.8666666666666667</v>
      </c>
      <c r="M481" s="123" t="s">
        <v>1479</v>
      </c>
      <c r="N481" s="123">
        <v>14</v>
      </c>
      <c r="O481" s="123">
        <f t="shared" si="16"/>
        <v>1</v>
      </c>
      <c r="P481" s="127" t="s">
        <v>336</v>
      </c>
    </row>
    <row r="482" spans="1:16" s="123" customFormat="1" x14ac:dyDescent="0.25">
      <c r="A482" s="123">
        <v>2016</v>
      </c>
      <c r="B482" s="124">
        <v>2</v>
      </c>
      <c r="C482" s="123" t="s">
        <v>85</v>
      </c>
      <c r="D482" s="123" t="s">
        <v>399</v>
      </c>
      <c r="E482" s="123">
        <v>23217</v>
      </c>
      <c r="F482" s="123">
        <v>15</v>
      </c>
      <c r="G482" s="123">
        <v>23210023217</v>
      </c>
      <c r="H482" s="125" t="s">
        <v>827</v>
      </c>
      <c r="I482" s="123" t="s">
        <v>828</v>
      </c>
      <c r="J482" s="123" t="s">
        <v>1480</v>
      </c>
      <c r="K482" s="123">
        <v>20</v>
      </c>
      <c r="L482" s="126">
        <f t="shared" si="15"/>
        <v>1.3333333333333333</v>
      </c>
      <c r="M482" s="123" t="s">
        <v>1481</v>
      </c>
      <c r="N482" s="123">
        <v>14</v>
      </c>
      <c r="O482" s="123">
        <f t="shared" si="16"/>
        <v>1</v>
      </c>
      <c r="P482" s="127" t="s">
        <v>336</v>
      </c>
    </row>
    <row r="483" spans="1:16" s="123" customFormat="1" x14ac:dyDescent="0.25">
      <c r="A483" s="123">
        <v>2014</v>
      </c>
      <c r="B483" s="124">
        <v>2</v>
      </c>
      <c r="C483" s="123" t="s">
        <v>85</v>
      </c>
      <c r="D483" s="123" t="s">
        <v>399</v>
      </c>
      <c r="E483" s="123">
        <v>23218</v>
      </c>
      <c r="F483" s="123">
        <v>15</v>
      </c>
      <c r="G483" s="123">
        <v>23210023218</v>
      </c>
      <c r="H483" s="125" t="s">
        <v>1482</v>
      </c>
      <c r="I483" s="123" t="s">
        <v>1483</v>
      </c>
      <c r="J483" s="123" t="s">
        <v>1484</v>
      </c>
      <c r="K483" s="123">
        <v>19</v>
      </c>
      <c r="L483" s="126">
        <f t="shared" si="15"/>
        <v>1.2666666666666666</v>
      </c>
      <c r="M483" s="123" t="s">
        <v>1485</v>
      </c>
      <c r="N483" s="123">
        <v>11</v>
      </c>
      <c r="O483" s="123">
        <f t="shared" si="16"/>
        <v>4</v>
      </c>
      <c r="P483" s="127" t="s">
        <v>336</v>
      </c>
    </row>
    <row r="484" spans="1:16" s="123" customFormat="1" x14ac:dyDescent="0.25">
      <c r="A484" s="123">
        <v>2015</v>
      </c>
      <c r="B484" s="124">
        <v>2</v>
      </c>
      <c r="C484" s="123" t="s">
        <v>85</v>
      </c>
      <c r="D484" s="123" t="s">
        <v>399</v>
      </c>
      <c r="E484" s="123">
        <v>23218</v>
      </c>
      <c r="F484" s="123">
        <v>15</v>
      </c>
      <c r="G484" s="123">
        <v>23210023218</v>
      </c>
      <c r="H484" s="125" t="s">
        <v>1482</v>
      </c>
      <c r="I484" s="123" t="s">
        <v>1483</v>
      </c>
      <c r="J484" s="123" t="s">
        <v>1486</v>
      </c>
      <c r="K484" s="123">
        <v>18</v>
      </c>
      <c r="L484" s="126">
        <f t="shared" si="15"/>
        <v>1.2</v>
      </c>
      <c r="M484" s="123" t="s">
        <v>1487</v>
      </c>
      <c r="N484" s="123">
        <v>14</v>
      </c>
      <c r="O484" s="123">
        <f t="shared" si="16"/>
        <v>1</v>
      </c>
      <c r="P484" s="127" t="s">
        <v>336</v>
      </c>
    </row>
    <row r="485" spans="1:16" s="123" customFormat="1" x14ac:dyDescent="0.25">
      <c r="A485" s="123">
        <v>2016</v>
      </c>
      <c r="B485" s="124">
        <v>2</v>
      </c>
      <c r="C485" s="123" t="s">
        <v>85</v>
      </c>
      <c r="D485" s="123" t="s">
        <v>399</v>
      </c>
      <c r="E485" s="123">
        <v>23218</v>
      </c>
      <c r="F485" s="123">
        <v>15</v>
      </c>
      <c r="G485" s="123">
        <v>23210023218</v>
      </c>
      <c r="H485" s="125" t="s">
        <v>1482</v>
      </c>
      <c r="I485" s="123" t="s">
        <v>1483</v>
      </c>
      <c r="J485" s="123" t="s">
        <v>1488</v>
      </c>
      <c r="K485" s="123">
        <v>14</v>
      </c>
      <c r="L485" s="126">
        <f t="shared" si="15"/>
        <v>0.93333333333333335</v>
      </c>
      <c r="M485" s="123" t="s">
        <v>1489</v>
      </c>
      <c r="N485" s="123">
        <v>14</v>
      </c>
      <c r="O485" s="123">
        <f t="shared" si="16"/>
        <v>1</v>
      </c>
      <c r="P485" s="127" t="s">
        <v>336</v>
      </c>
    </row>
    <row r="486" spans="1:16" s="123" customFormat="1" x14ac:dyDescent="0.25">
      <c r="A486" s="123">
        <v>2014</v>
      </c>
      <c r="B486" s="124">
        <v>2</v>
      </c>
      <c r="C486" s="123" t="s">
        <v>85</v>
      </c>
      <c r="D486" s="123" t="s">
        <v>399</v>
      </c>
      <c r="E486" s="123">
        <v>23319</v>
      </c>
      <c r="F486" s="123">
        <v>15</v>
      </c>
      <c r="G486" s="123">
        <v>23210023319</v>
      </c>
      <c r="H486" s="125" t="s">
        <v>851</v>
      </c>
      <c r="I486" s="123" t="s">
        <v>852</v>
      </c>
      <c r="J486" s="123" t="s">
        <v>1490</v>
      </c>
      <c r="K486" s="123">
        <v>23</v>
      </c>
      <c r="L486" s="126">
        <f t="shared" si="15"/>
        <v>1.5333333333333334</v>
      </c>
      <c r="M486" s="123" t="s">
        <v>1491</v>
      </c>
      <c r="N486" s="123">
        <v>12</v>
      </c>
      <c r="O486" s="123">
        <f t="shared" si="16"/>
        <v>3</v>
      </c>
      <c r="P486" s="127" t="s">
        <v>336</v>
      </c>
    </row>
    <row r="487" spans="1:16" s="123" customFormat="1" x14ac:dyDescent="0.25">
      <c r="A487" s="123">
        <v>2015</v>
      </c>
      <c r="B487" s="124">
        <v>2</v>
      </c>
      <c r="C487" s="123" t="s">
        <v>85</v>
      </c>
      <c r="D487" s="123" t="s">
        <v>399</v>
      </c>
      <c r="E487" s="123">
        <v>23319</v>
      </c>
      <c r="F487" s="123">
        <v>15</v>
      </c>
      <c r="G487" s="123">
        <v>23210023319</v>
      </c>
      <c r="H487" s="125" t="s">
        <v>851</v>
      </c>
      <c r="I487" s="123" t="s">
        <v>852</v>
      </c>
      <c r="J487" s="123" t="s">
        <v>1492</v>
      </c>
      <c r="K487" s="123">
        <v>25</v>
      </c>
      <c r="L487" s="126">
        <f t="shared" si="15"/>
        <v>1.6666666666666667</v>
      </c>
      <c r="M487" s="123" t="s">
        <v>1493</v>
      </c>
      <c r="N487" s="123">
        <v>15</v>
      </c>
      <c r="O487" s="123">
        <f t="shared" si="16"/>
        <v>0</v>
      </c>
      <c r="P487" s="127" t="s">
        <v>336</v>
      </c>
    </row>
    <row r="488" spans="1:16" s="123" customFormat="1" x14ac:dyDescent="0.25">
      <c r="A488" s="123">
        <v>2016</v>
      </c>
      <c r="B488" s="124">
        <v>2</v>
      </c>
      <c r="C488" s="123" t="s">
        <v>85</v>
      </c>
      <c r="D488" s="123" t="s">
        <v>399</v>
      </c>
      <c r="E488" s="123">
        <v>23319</v>
      </c>
      <c r="F488" s="123">
        <v>15</v>
      </c>
      <c r="G488" s="123">
        <v>23210023319</v>
      </c>
      <c r="H488" s="125" t="s">
        <v>851</v>
      </c>
      <c r="I488" s="123" t="s">
        <v>852</v>
      </c>
      <c r="J488" s="123" t="s">
        <v>1494</v>
      </c>
      <c r="K488" s="123">
        <v>20</v>
      </c>
      <c r="L488" s="126">
        <f t="shared" si="15"/>
        <v>1.3333333333333333</v>
      </c>
      <c r="M488" s="123" t="s">
        <v>1495</v>
      </c>
      <c r="N488" s="123">
        <v>15</v>
      </c>
      <c r="O488" s="123">
        <f t="shared" si="16"/>
        <v>0</v>
      </c>
      <c r="P488" s="127" t="s">
        <v>336</v>
      </c>
    </row>
    <row r="489" spans="1:16" s="123" customFormat="1" x14ac:dyDescent="0.25">
      <c r="A489" s="123">
        <v>2014</v>
      </c>
      <c r="B489" s="124">
        <v>2</v>
      </c>
      <c r="C489" s="123" t="s">
        <v>85</v>
      </c>
      <c r="D489" s="123" t="s">
        <v>399</v>
      </c>
      <c r="E489" s="123">
        <v>23440</v>
      </c>
      <c r="F489" s="123">
        <v>15</v>
      </c>
      <c r="G489" s="123">
        <v>23210023440</v>
      </c>
      <c r="H489" s="125" t="s">
        <v>1496</v>
      </c>
      <c r="I489" s="123" t="s">
        <v>1497</v>
      </c>
      <c r="J489" s="123" t="s">
        <v>1498</v>
      </c>
      <c r="K489" s="123">
        <v>5</v>
      </c>
      <c r="L489" s="126">
        <f t="shared" ref="L489:L552" si="17">K489/F489</f>
        <v>0.33333333333333331</v>
      </c>
      <c r="M489" s="123" t="s">
        <v>1499</v>
      </c>
      <c r="N489" s="123">
        <v>12</v>
      </c>
      <c r="O489" s="123">
        <f t="shared" si="16"/>
        <v>3</v>
      </c>
      <c r="P489" s="127" t="s">
        <v>336</v>
      </c>
    </row>
    <row r="490" spans="1:16" s="123" customFormat="1" x14ac:dyDescent="0.25">
      <c r="A490" s="123">
        <v>2015</v>
      </c>
      <c r="B490" s="124">
        <v>2</v>
      </c>
      <c r="C490" s="123" t="s">
        <v>85</v>
      </c>
      <c r="D490" s="123" t="s">
        <v>399</v>
      </c>
      <c r="E490" s="123">
        <v>23440</v>
      </c>
      <c r="F490" s="123">
        <v>15</v>
      </c>
      <c r="G490" s="123">
        <v>23210023440</v>
      </c>
      <c r="H490" s="125" t="s">
        <v>1496</v>
      </c>
      <c r="I490" s="123" t="s">
        <v>1497</v>
      </c>
      <c r="J490" s="123" t="s">
        <v>1500</v>
      </c>
      <c r="K490" s="123">
        <v>8</v>
      </c>
      <c r="L490" s="126">
        <f t="shared" si="17"/>
        <v>0.53333333333333333</v>
      </c>
      <c r="M490" s="123" t="s">
        <v>1501</v>
      </c>
      <c r="N490" s="123">
        <v>11</v>
      </c>
      <c r="O490" s="123">
        <f t="shared" si="16"/>
        <v>4</v>
      </c>
      <c r="P490" s="127" t="s">
        <v>336</v>
      </c>
    </row>
    <row r="491" spans="1:16" s="123" customFormat="1" x14ac:dyDescent="0.25">
      <c r="A491" s="123">
        <v>2016</v>
      </c>
      <c r="B491" s="124">
        <v>2</v>
      </c>
      <c r="C491" s="123" t="s">
        <v>85</v>
      </c>
      <c r="D491" s="123" t="s">
        <v>399</v>
      </c>
      <c r="E491" s="123">
        <v>23440</v>
      </c>
      <c r="F491" s="123">
        <v>15</v>
      </c>
      <c r="G491" s="123">
        <v>23210023440</v>
      </c>
      <c r="H491" s="125" t="s">
        <v>1496</v>
      </c>
      <c r="I491" s="123" t="s">
        <v>1497</v>
      </c>
      <c r="J491" s="123" t="s">
        <v>1502</v>
      </c>
      <c r="K491" s="123">
        <v>6</v>
      </c>
      <c r="L491" s="126">
        <f t="shared" si="17"/>
        <v>0.4</v>
      </c>
      <c r="M491" s="123" t="s">
        <v>1503</v>
      </c>
      <c r="N491" s="123">
        <v>7</v>
      </c>
      <c r="O491" s="123">
        <f t="shared" si="16"/>
        <v>8</v>
      </c>
      <c r="P491" s="127" t="s">
        <v>336</v>
      </c>
    </row>
    <row r="492" spans="1:16" s="123" customFormat="1" x14ac:dyDescent="0.25">
      <c r="A492" s="123">
        <v>2014</v>
      </c>
      <c r="B492" s="124">
        <v>2</v>
      </c>
      <c r="C492" s="123" t="s">
        <v>85</v>
      </c>
      <c r="D492" s="123" t="s">
        <v>399</v>
      </c>
      <c r="E492" s="123">
        <v>23441</v>
      </c>
      <c r="F492" s="123">
        <v>15</v>
      </c>
      <c r="G492" s="123">
        <v>23210023441</v>
      </c>
      <c r="H492" s="125" t="s">
        <v>1312</v>
      </c>
      <c r="I492" s="123" t="s">
        <v>1313</v>
      </c>
      <c r="J492" s="123" t="s">
        <v>1504</v>
      </c>
      <c r="K492" s="123">
        <v>9</v>
      </c>
      <c r="L492" s="126">
        <f t="shared" si="17"/>
        <v>0.6</v>
      </c>
      <c r="M492" s="123" t="s">
        <v>1505</v>
      </c>
      <c r="N492" s="123">
        <v>14</v>
      </c>
      <c r="O492" s="123">
        <f t="shared" si="16"/>
        <v>1</v>
      </c>
      <c r="P492" s="127" t="s">
        <v>336</v>
      </c>
    </row>
    <row r="493" spans="1:16" s="123" customFormat="1" x14ac:dyDescent="0.25">
      <c r="A493" s="123">
        <v>2015</v>
      </c>
      <c r="B493" s="124">
        <v>2</v>
      </c>
      <c r="C493" s="123" t="s">
        <v>85</v>
      </c>
      <c r="D493" s="123" t="s">
        <v>399</v>
      </c>
      <c r="E493" s="123">
        <v>23441</v>
      </c>
      <c r="F493" s="123">
        <v>15</v>
      </c>
      <c r="G493" s="123">
        <v>23210023441</v>
      </c>
      <c r="H493" s="125" t="s">
        <v>1312</v>
      </c>
      <c r="I493" s="123" t="s">
        <v>1313</v>
      </c>
      <c r="J493" s="123" t="s">
        <v>1506</v>
      </c>
      <c r="K493" s="123">
        <v>7</v>
      </c>
      <c r="L493" s="126">
        <f t="shared" si="17"/>
        <v>0.46666666666666667</v>
      </c>
      <c r="M493" s="123" t="s">
        <v>1507</v>
      </c>
      <c r="N493" s="123">
        <v>9</v>
      </c>
      <c r="O493" s="123">
        <f t="shared" si="16"/>
        <v>6</v>
      </c>
      <c r="P493" s="127" t="s">
        <v>336</v>
      </c>
    </row>
    <row r="494" spans="1:16" s="123" customFormat="1" x14ac:dyDescent="0.25">
      <c r="A494" s="123">
        <v>2016</v>
      </c>
      <c r="B494" s="124">
        <v>2</v>
      </c>
      <c r="C494" s="123" t="s">
        <v>85</v>
      </c>
      <c r="D494" s="123" t="s">
        <v>399</v>
      </c>
      <c r="E494" s="123">
        <v>23441</v>
      </c>
      <c r="F494" s="123">
        <v>15</v>
      </c>
      <c r="G494" s="123">
        <v>23210023441</v>
      </c>
      <c r="H494" s="125" t="s">
        <v>1312</v>
      </c>
      <c r="I494" s="123" t="s">
        <v>1313</v>
      </c>
      <c r="J494" s="123" t="s">
        <v>1508</v>
      </c>
      <c r="K494" s="123">
        <v>8</v>
      </c>
      <c r="L494" s="126">
        <f t="shared" si="17"/>
        <v>0.53333333333333333</v>
      </c>
      <c r="M494" s="123" t="s">
        <v>1509</v>
      </c>
      <c r="N494" s="123">
        <v>8</v>
      </c>
      <c r="O494" s="123">
        <f t="shared" si="16"/>
        <v>7</v>
      </c>
      <c r="P494" s="127" t="s">
        <v>336</v>
      </c>
    </row>
    <row r="495" spans="1:16" s="123" customFormat="1" x14ac:dyDescent="0.25">
      <c r="A495" s="123">
        <v>2014</v>
      </c>
      <c r="B495" s="124">
        <v>60</v>
      </c>
      <c r="C495" s="123" t="s">
        <v>1510</v>
      </c>
      <c r="D495" s="123" t="s">
        <v>347</v>
      </c>
      <c r="E495" s="123">
        <v>20008</v>
      </c>
      <c r="F495" s="123">
        <v>35</v>
      </c>
      <c r="G495" s="123">
        <v>32211020008</v>
      </c>
      <c r="H495" s="125" t="s">
        <v>1511</v>
      </c>
      <c r="I495" s="123" t="s">
        <v>1512</v>
      </c>
      <c r="J495" s="123" t="s">
        <v>1513</v>
      </c>
      <c r="K495" s="123">
        <v>41</v>
      </c>
      <c r="L495" s="126">
        <f t="shared" si="17"/>
        <v>1.1714285714285715</v>
      </c>
      <c r="M495" s="123" t="s">
        <v>1514</v>
      </c>
      <c r="N495" s="123">
        <v>28</v>
      </c>
      <c r="O495" s="123">
        <f t="shared" si="16"/>
        <v>7</v>
      </c>
      <c r="P495" s="127" t="s">
        <v>336</v>
      </c>
    </row>
    <row r="496" spans="1:16" s="123" customFormat="1" x14ac:dyDescent="0.25">
      <c r="A496" s="123">
        <v>2015</v>
      </c>
      <c r="B496" s="124">
        <v>60</v>
      </c>
      <c r="C496" s="123" t="s">
        <v>1510</v>
      </c>
      <c r="D496" s="123" t="s">
        <v>347</v>
      </c>
      <c r="E496" s="123">
        <v>20008</v>
      </c>
      <c r="F496" s="123">
        <v>35</v>
      </c>
      <c r="G496" s="123">
        <v>32211020008</v>
      </c>
      <c r="H496" s="125" t="s">
        <v>1511</v>
      </c>
      <c r="I496" s="123" t="s">
        <v>1512</v>
      </c>
      <c r="J496" s="123" t="s">
        <v>1515</v>
      </c>
      <c r="K496" s="123">
        <v>30</v>
      </c>
      <c r="L496" s="126">
        <f t="shared" si="17"/>
        <v>0.8571428571428571</v>
      </c>
      <c r="M496" s="123" t="s">
        <v>1516</v>
      </c>
      <c r="N496" s="123">
        <v>29</v>
      </c>
      <c r="O496" s="123">
        <f t="shared" si="16"/>
        <v>6</v>
      </c>
      <c r="P496" s="127" t="s">
        <v>336</v>
      </c>
    </row>
    <row r="497" spans="1:16" s="123" customFormat="1" x14ac:dyDescent="0.25">
      <c r="A497" s="123">
        <v>2016</v>
      </c>
      <c r="B497" s="124">
        <v>60</v>
      </c>
      <c r="C497" s="123" t="s">
        <v>1510</v>
      </c>
      <c r="D497" s="123" t="s">
        <v>347</v>
      </c>
      <c r="E497" s="123">
        <v>20008</v>
      </c>
      <c r="F497" s="123">
        <v>35</v>
      </c>
      <c r="G497" s="123">
        <v>32211020008</v>
      </c>
      <c r="H497" s="125" t="s">
        <v>1511</v>
      </c>
      <c r="I497" s="123" t="s">
        <v>1512</v>
      </c>
      <c r="J497" s="123" t="s">
        <v>1517</v>
      </c>
      <c r="K497" s="123">
        <v>35</v>
      </c>
      <c r="L497" s="126">
        <f t="shared" si="17"/>
        <v>1</v>
      </c>
      <c r="M497" s="123" t="s">
        <v>1518</v>
      </c>
      <c r="N497" s="123">
        <v>26</v>
      </c>
      <c r="O497" s="123">
        <f t="shared" si="16"/>
        <v>9</v>
      </c>
      <c r="P497" s="127" t="s">
        <v>336</v>
      </c>
    </row>
    <row r="498" spans="1:16" s="123" customFormat="1" x14ac:dyDescent="0.25">
      <c r="A498" s="123">
        <v>2014</v>
      </c>
      <c r="B498" s="124">
        <v>60</v>
      </c>
      <c r="C498" s="123" t="s">
        <v>1510</v>
      </c>
      <c r="D498" s="123" t="s">
        <v>347</v>
      </c>
      <c r="E498" s="123">
        <v>31211</v>
      </c>
      <c r="F498" s="123">
        <v>35</v>
      </c>
      <c r="G498" s="123">
        <v>32211031211</v>
      </c>
      <c r="H498" s="125" t="s">
        <v>543</v>
      </c>
      <c r="I498" s="123" t="s">
        <v>359</v>
      </c>
      <c r="J498" s="123" t="s">
        <v>1519</v>
      </c>
      <c r="K498" s="123">
        <v>70</v>
      </c>
      <c r="L498" s="126">
        <f t="shared" si="17"/>
        <v>2</v>
      </c>
      <c r="M498" s="123" t="s">
        <v>1520</v>
      </c>
      <c r="N498" s="123">
        <v>33</v>
      </c>
      <c r="O498" s="123">
        <f t="shared" si="16"/>
        <v>2</v>
      </c>
      <c r="P498" s="127" t="s">
        <v>336</v>
      </c>
    </row>
    <row r="499" spans="1:16" s="123" customFormat="1" x14ac:dyDescent="0.25">
      <c r="A499" s="123">
        <v>2015</v>
      </c>
      <c r="B499" s="124">
        <v>60</v>
      </c>
      <c r="C499" s="123" t="s">
        <v>1510</v>
      </c>
      <c r="D499" s="123" t="s">
        <v>347</v>
      </c>
      <c r="E499" s="123">
        <v>31211</v>
      </c>
      <c r="F499" s="123">
        <v>35</v>
      </c>
      <c r="G499" s="123">
        <v>32211031211</v>
      </c>
      <c r="H499" s="125" t="s">
        <v>543</v>
      </c>
      <c r="I499" s="123" t="s">
        <v>359</v>
      </c>
      <c r="J499" s="123" t="s">
        <v>1521</v>
      </c>
      <c r="K499" s="123">
        <v>53</v>
      </c>
      <c r="L499" s="126">
        <f t="shared" si="17"/>
        <v>1.5142857142857142</v>
      </c>
      <c r="M499" s="123" t="s">
        <v>1522</v>
      </c>
      <c r="N499" s="123">
        <v>35</v>
      </c>
      <c r="O499" s="123">
        <f t="shared" si="16"/>
        <v>0</v>
      </c>
      <c r="P499" s="127" t="s">
        <v>336</v>
      </c>
    </row>
    <row r="500" spans="1:16" s="123" customFormat="1" x14ac:dyDescent="0.25">
      <c r="A500" s="123">
        <v>2016</v>
      </c>
      <c r="B500" s="124">
        <v>60</v>
      </c>
      <c r="C500" s="123" t="s">
        <v>1510</v>
      </c>
      <c r="D500" s="123" t="s">
        <v>347</v>
      </c>
      <c r="E500" s="123">
        <v>31211</v>
      </c>
      <c r="F500" s="123">
        <v>35</v>
      </c>
      <c r="G500" s="123">
        <v>32211031211</v>
      </c>
      <c r="H500" s="125" t="s">
        <v>543</v>
      </c>
      <c r="I500" s="123" t="s">
        <v>359</v>
      </c>
      <c r="J500" s="123" t="s">
        <v>1523</v>
      </c>
      <c r="K500" s="123">
        <v>43</v>
      </c>
      <c r="L500" s="126">
        <f t="shared" si="17"/>
        <v>1.2285714285714286</v>
      </c>
      <c r="M500" s="123" t="s">
        <v>1524</v>
      </c>
      <c r="N500" s="123">
        <v>33</v>
      </c>
      <c r="O500" s="123">
        <f t="shared" si="16"/>
        <v>2</v>
      </c>
      <c r="P500" s="127" t="s">
        <v>336</v>
      </c>
    </row>
    <row r="501" spans="1:16" s="123" customFormat="1" x14ac:dyDescent="0.25">
      <c r="A501" s="123">
        <v>2014</v>
      </c>
      <c r="B501" s="124">
        <v>60</v>
      </c>
      <c r="C501" s="123" t="s">
        <v>1510</v>
      </c>
      <c r="D501" s="123" t="s">
        <v>347</v>
      </c>
      <c r="E501" s="123">
        <v>31408</v>
      </c>
      <c r="F501" s="123">
        <v>35</v>
      </c>
      <c r="G501" s="123">
        <v>32211031408</v>
      </c>
      <c r="H501" s="125" t="s">
        <v>385</v>
      </c>
      <c r="I501" s="123" t="s">
        <v>362</v>
      </c>
      <c r="J501" s="123" t="s">
        <v>1525</v>
      </c>
      <c r="K501" s="123">
        <v>34</v>
      </c>
      <c r="L501" s="126">
        <f t="shared" si="17"/>
        <v>0.97142857142857142</v>
      </c>
      <c r="M501" s="123" t="s">
        <v>1526</v>
      </c>
      <c r="N501" s="123" t="s">
        <v>367</v>
      </c>
      <c r="O501" s="123" t="str">
        <f t="shared" si="16"/>
        <v>-</v>
      </c>
      <c r="P501" s="127" t="s">
        <v>336</v>
      </c>
    </row>
    <row r="502" spans="1:16" s="123" customFormat="1" x14ac:dyDescent="0.25">
      <c r="A502" s="123">
        <v>2015</v>
      </c>
      <c r="B502" s="124">
        <v>60</v>
      </c>
      <c r="C502" s="123" t="s">
        <v>1510</v>
      </c>
      <c r="D502" s="123" t="s">
        <v>347</v>
      </c>
      <c r="E502" s="123">
        <v>31408</v>
      </c>
      <c r="F502" s="123">
        <v>35</v>
      </c>
      <c r="G502" s="123">
        <v>32211031408</v>
      </c>
      <c r="H502" s="125" t="s">
        <v>385</v>
      </c>
      <c r="I502" s="123" t="s">
        <v>362</v>
      </c>
      <c r="J502" s="123" t="s">
        <v>1527</v>
      </c>
      <c r="K502" s="123">
        <v>34</v>
      </c>
      <c r="L502" s="126">
        <f t="shared" si="17"/>
        <v>0.97142857142857142</v>
      </c>
      <c r="M502" s="123" t="s">
        <v>1528</v>
      </c>
      <c r="N502" s="123">
        <v>32</v>
      </c>
      <c r="O502" s="123">
        <f t="shared" si="16"/>
        <v>3</v>
      </c>
      <c r="P502" s="127" t="s">
        <v>336</v>
      </c>
    </row>
    <row r="503" spans="1:16" s="123" customFormat="1" x14ac:dyDescent="0.25">
      <c r="A503" s="123">
        <v>2016</v>
      </c>
      <c r="B503" s="124">
        <v>60</v>
      </c>
      <c r="C503" s="123" t="s">
        <v>1510</v>
      </c>
      <c r="D503" s="123" t="s">
        <v>347</v>
      </c>
      <c r="E503" s="123">
        <v>31408</v>
      </c>
      <c r="F503" s="123">
        <v>35</v>
      </c>
      <c r="G503" s="123">
        <v>32211031408</v>
      </c>
      <c r="H503" s="125" t="s">
        <v>385</v>
      </c>
      <c r="I503" s="123" t="s">
        <v>362</v>
      </c>
      <c r="J503" s="123" t="s">
        <v>1529</v>
      </c>
      <c r="K503" s="123">
        <v>28</v>
      </c>
      <c r="L503" s="126">
        <f t="shared" si="17"/>
        <v>0.8</v>
      </c>
      <c r="M503" s="123" t="s">
        <v>1530</v>
      </c>
      <c r="N503" s="123">
        <v>34</v>
      </c>
      <c r="O503" s="123">
        <f t="shared" si="16"/>
        <v>1</v>
      </c>
      <c r="P503" s="127" t="s">
        <v>336</v>
      </c>
    </row>
    <row r="504" spans="1:16" s="123" customFormat="1" x14ac:dyDescent="0.25">
      <c r="A504" s="123">
        <v>2014</v>
      </c>
      <c r="B504" s="124">
        <v>60</v>
      </c>
      <c r="C504" s="123" t="s">
        <v>1510</v>
      </c>
      <c r="D504" s="123" t="s">
        <v>347</v>
      </c>
      <c r="E504" s="123">
        <v>32408</v>
      </c>
      <c r="F504" s="123">
        <v>35</v>
      </c>
      <c r="G504" s="123">
        <v>32211032408</v>
      </c>
      <c r="H504" s="125" t="s">
        <v>556</v>
      </c>
      <c r="I504" s="123" t="s">
        <v>348</v>
      </c>
      <c r="J504" s="123" t="s">
        <v>1531</v>
      </c>
      <c r="K504" s="123">
        <v>25</v>
      </c>
      <c r="L504" s="126">
        <f t="shared" si="17"/>
        <v>0.7142857142857143</v>
      </c>
      <c r="M504" s="123" t="s">
        <v>1532</v>
      </c>
      <c r="N504" s="123">
        <v>29</v>
      </c>
      <c r="O504" s="123">
        <f t="shared" si="16"/>
        <v>6</v>
      </c>
      <c r="P504" s="127" t="s">
        <v>336</v>
      </c>
    </row>
    <row r="505" spans="1:16" s="123" customFormat="1" x14ac:dyDescent="0.25">
      <c r="A505" s="123">
        <v>2015</v>
      </c>
      <c r="B505" s="124">
        <v>60</v>
      </c>
      <c r="C505" s="123" t="s">
        <v>1510</v>
      </c>
      <c r="D505" s="123" t="s">
        <v>347</v>
      </c>
      <c r="E505" s="123">
        <v>32408</v>
      </c>
      <c r="F505" s="123">
        <v>35</v>
      </c>
      <c r="G505" s="123">
        <v>32211032408</v>
      </c>
      <c r="H505" s="125" t="s">
        <v>556</v>
      </c>
      <c r="I505" s="123" t="s">
        <v>348</v>
      </c>
      <c r="J505" s="123" t="s">
        <v>1533</v>
      </c>
      <c r="K505" s="123">
        <v>27</v>
      </c>
      <c r="L505" s="126">
        <f t="shared" si="17"/>
        <v>0.77142857142857146</v>
      </c>
      <c r="M505" s="123" t="s">
        <v>1534</v>
      </c>
      <c r="N505" s="123">
        <v>31</v>
      </c>
      <c r="O505" s="123">
        <f t="shared" si="16"/>
        <v>4</v>
      </c>
      <c r="P505" s="127" t="s">
        <v>336</v>
      </c>
    </row>
    <row r="506" spans="1:16" s="123" customFormat="1" x14ac:dyDescent="0.25">
      <c r="A506" s="123">
        <v>2016</v>
      </c>
      <c r="B506" s="124">
        <v>60</v>
      </c>
      <c r="C506" s="123" t="s">
        <v>1510</v>
      </c>
      <c r="D506" s="123" t="s">
        <v>347</v>
      </c>
      <c r="E506" s="123">
        <v>32408</v>
      </c>
      <c r="F506" s="123">
        <v>35</v>
      </c>
      <c r="G506" s="123">
        <v>32211032408</v>
      </c>
      <c r="H506" s="125" t="s">
        <v>556</v>
      </c>
      <c r="I506" s="123" t="s">
        <v>348</v>
      </c>
      <c r="J506" s="123" t="s">
        <v>1535</v>
      </c>
      <c r="K506" s="123">
        <v>45</v>
      </c>
      <c r="L506" s="126">
        <f t="shared" si="17"/>
        <v>1.2857142857142858</v>
      </c>
      <c r="M506" s="123" t="s">
        <v>1536</v>
      </c>
      <c r="N506" s="123">
        <v>31</v>
      </c>
      <c r="O506" s="123">
        <f t="shared" si="16"/>
        <v>4</v>
      </c>
      <c r="P506" s="127" t="s">
        <v>336</v>
      </c>
    </row>
    <row r="507" spans="1:16" s="123" customFormat="1" x14ac:dyDescent="0.25">
      <c r="A507" s="123">
        <v>2014</v>
      </c>
      <c r="B507" s="124">
        <v>60</v>
      </c>
      <c r="C507" s="123" t="s">
        <v>86</v>
      </c>
      <c r="D507" s="123" t="s">
        <v>331</v>
      </c>
      <c r="E507" s="123">
        <v>25007</v>
      </c>
      <c r="F507" s="123">
        <v>30</v>
      </c>
      <c r="G507" s="123">
        <v>23810025007</v>
      </c>
      <c r="H507" s="125" t="s">
        <v>578</v>
      </c>
      <c r="I507" s="123" t="s">
        <v>579</v>
      </c>
      <c r="J507" s="123" t="s">
        <v>1537</v>
      </c>
      <c r="K507" s="123">
        <v>31</v>
      </c>
      <c r="L507" s="126">
        <f t="shared" si="17"/>
        <v>1.0333333333333334</v>
      </c>
      <c r="M507" s="123" t="s">
        <v>1538</v>
      </c>
      <c r="N507" s="123" t="s">
        <v>367</v>
      </c>
      <c r="O507" s="123" t="str">
        <f t="shared" si="16"/>
        <v>-</v>
      </c>
      <c r="P507" s="127" t="s">
        <v>336</v>
      </c>
    </row>
    <row r="508" spans="1:16" s="123" customFormat="1" x14ac:dyDescent="0.25">
      <c r="A508" s="123">
        <v>2015</v>
      </c>
      <c r="B508" s="124">
        <v>60</v>
      </c>
      <c r="C508" s="123" t="s">
        <v>86</v>
      </c>
      <c r="D508" s="123" t="s">
        <v>331</v>
      </c>
      <c r="E508" s="123">
        <v>25007</v>
      </c>
      <c r="F508" s="123">
        <v>30</v>
      </c>
      <c r="G508" s="123">
        <v>23810025007</v>
      </c>
      <c r="H508" s="125" t="s">
        <v>578</v>
      </c>
      <c r="I508" s="123" t="s">
        <v>579</v>
      </c>
      <c r="J508" s="123" t="s">
        <v>1539</v>
      </c>
      <c r="K508" s="123">
        <v>34</v>
      </c>
      <c r="L508" s="126">
        <f t="shared" si="17"/>
        <v>1.1333333333333333</v>
      </c>
      <c r="M508" s="123" t="s">
        <v>1540</v>
      </c>
      <c r="N508" s="123" t="s">
        <v>367</v>
      </c>
      <c r="O508" s="123" t="str">
        <f t="shared" si="16"/>
        <v>-</v>
      </c>
      <c r="P508" s="127" t="s">
        <v>336</v>
      </c>
    </row>
    <row r="509" spans="1:16" s="123" customFormat="1" x14ac:dyDescent="0.25">
      <c r="A509" s="123">
        <v>2016</v>
      </c>
      <c r="B509" s="124">
        <v>60</v>
      </c>
      <c r="C509" s="123" t="s">
        <v>86</v>
      </c>
      <c r="D509" s="123" t="s">
        <v>331</v>
      </c>
      <c r="E509" s="123">
        <v>25007</v>
      </c>
      <c r="F509" s="123">
        <v>30</v>
      </c>
      <c r="G509" s="123">
        <v>23810025007</v>
      </c>
      <c r="H509" s="125" t="s">
        <v>578</v>
      </c>
      <c r="I509" s="123" t="s">
        <v>579</v>
      </c>
      <c r="J509" s="123" t="s">
        <v>1541</v>
      </c>
      <c r="K509" s="123">
        <v>49</v>
      </c>
      <c r="L509" s="126">
        <f t="shared" si="17"/>
        <v>1.6333333333333333</v>
      </c>
      <c r="M509" s="123" t="s">
        <v>1542</v>
      </c>
      <c r="N509" s="123">
        <v>30</v>
      </c>
      <c r="O509" s="123">
        <f t="shared" si="16"/>
        <v>0</v>
      </c>
      <c r="P509" s="127" t="s">
        <v>336</v>
      </c>
    </row>
    <row r="510" spans="1:16" s="123" customFormat="1" x14ac:dyDescent="0.25">
      <c r="A510" s="123">
        <v>2014</v>
      </c>
      <c r="B510" s="124">
        <v>60</v>
      </c>
      <c r="C510" s="123" t="s">
        <v>86</v>
      </c>
      <c r="D510" s="123" t="s">
        <v>331</v>
      </c>
      <c r="E510" s="123">
        <v>25106</v>
      </c>
      <c r="F510" s="123">
        <v>15</v>
      </c>
      <c r="G510" s="123">
        <v>23810025106</v>
      </c>
      <c r="H510" s="125" t="s">
        <v>586</v>
      </c>
      <c r="I510" s="123" t="s">
        <v>587</v>
      </c>
      <c r="J510" s="123" t="s">
        <v>1543</v>
      </c>
      <c r="K510" s="123">
        <v>20</v>
      </c>
      <c r="L510" s="126">
        <f t="shared" si="17"/>
        <v>1.3333333333333333</v>
      </c>
      <c r="M510" s="123" t="s">
        <v>1544</v>
      </c>
      <c r="N510" s="123" t="s">
        <v>367</v>
      </c>
      <c r="O510" s="123" t="str">
        <f t="shared" si="16"/>
        <v>-</v>
      </c>
      <c r="P510" s="127" t="s">
        <v>336</v>
      </c>
    </row>
    <row r="511" spans="1:16" s="123" customFormat="1" x14ac:dyDescent="0.25">
      <c r="A511" s="123">
        <v>2015</v>
      </c>
      <c r="B511" s="124">
        <v>60</v>
      </c>
      <c r="C511" s="123" t="s">
        <v>86</v>
      </c>
      <c r="D511" s="123" t="s">
        <v>331</v>
      </c>
      <c r="E511" s="123">
        <v>25106</v>
      </c>
      <c r="F511" s="123">
        <v>15</v>
      </c>
      <c r="G511" s="123">
        <v>23810025106</v>
      </c>
      <c r="H511" s="125" t="s">
        <v>586</v>
      </c>
      <c r="I511" s="123" t="s">
        <v>587</v>
      </c>
      <c r="J511" s="123" t="s">
        <v>1545</v>
      </c>
      <c r="K511" s="123">
        <v>15</v>
      </c>
      <c r="L511" s="126">
        <f t="shared" si="17"/>
        <v>1</v>
      </c>
      <c r="M511" s="123" t="s">
        <v>1546</v>
      </c>
      <c r="N511" s="123" t="s">
        <v>367</v>
      </c>
      <c r="O511" s="123" t="str">
        <f t="shared" si="16"/>
        <v>-</v>
      </c>
      <c r="P511" s="127" t="s">
        <v>336</v>
      </c>
    </row>
    <row r="512" spans="1:16" s="123" customFormat="1" x14ac:dyDescent="0.25">
      <c r="A512" s="123">
        <v>2016</v>
      </c>
      <c r="B512" s="124">
        <v>60</v>
      </c>
      <c r="C512" s="123" t="s">
        <v>86</v>
      </c>
      <c r="D512" s="123" t="s">
        <v>331</v>
      </c>
      <c r="E512" s="123">
        <v>25106</v>
      </c>
      <c r="F512" s="123">
        <v>15</v>
      </c>
      <c r="G512" s="123">
        <v>23810025106</v>
      </c>
      <c r="H512" s="125" t="s">
        <v>586</v>
      </c>
      <c r="I512" s="123" t="s">
        <v>587</v>
      </c>
      <c r="J512" s="123" t="s">
        <v>1547</v>
      </c>
      <c r="K512" s="123">
        <v>10</v>
      </c>
      <c r="L512" s="126">
        <f t="shared" si="17"/>
        <v>0.66666666666666663</v>
      </c>
      <c r="M512" s="123" t="s">
        <v>1548</v>
      </c>
      <c r="N512" s="123">
        <v>15</v>
      </c>
      <c r="O512" s="123">
        <f t="shared" si="16"/>
        <v>0</v>
      </c>
      <c r="P512" s="127" t="s">
        <v>336</v>
      </c>
    </row>
    <row r="513" spans="1:16" s="123" customFormat="1" x14ac:dyDescent="0.25">
      <c r="A513" s="123">
        <v>2014</v>
      </c>
      <c r="B513" s="124">
        <v>60</v>
      </c>
      <c r="C513" s="123" t="s">
        <v>86</v>
      </c>
      <c r="D513" s="123" t="s">
        <v>331</v>
      </c>
      <c r="E513" s="123">
        <v>25218</v>
      </c>
      <c r="F513" s="123">
        <v>40</v>
      </c>
      <c r="G513" s="123">
        <v>23810025218</v>
      </c>
      <c r="H513" s="125" t="s">
        <v>488</v>
      </c>
      <c r="I513" s="123" t="s">
        <v>489</v>
      </c>
      <c r="J513" s="123" t="s">
        <v>1549</v>
      </c>
      <c r="K513" s="123">
        <v>81</v>
      </c>
      <c r="L513" s="126">
        <f t="shared" si="17"/>
        <v>2.0249999999999999</v>
      </c>
      <c r="M513" s="123" t="s">
        <v>1550</v>
      </c>
      <c r="N513" s="123" t="s">
        <v>367</v>
      </c>
      <c r="O513" s="123" t="str">
        <f t="shared" si="16"/>
        <v>-</v>
      </c>
      <c r="P513" s="127" t="s">
        <v>336</v>
      </c>
    </row>
    <row r="514" spans="1:16" s="123" customFormat="1" x14ac:dyDescent="0.25">
      <c r="A514" s="123">
        <v>2015</v>
      </c>
      <c r="B514" s="124">
        <v>60</v>
      </c>
      <c r="C514" s="123" t="s">
        <v>86</v>
      </c>
      <c r="D514" s="123" t="s">
        <v>331</v>
      </c>
      <c r="E514" s="123">
        <v>25218</v>
      </c>
      <c r="F514" s="123">
        <v>40</v>
      </c>
      <c r="G514" s="123">
        <v>23810025218</v>
      </c>
      <c r="H514" s="125" t="s">
        <v>488</v>
      </c>
      <c r="I514" s="123" t="s">
        <v>489</v>
      </c>
      <c r="J514" s="123" t="s">
        <v>1551</v>
      </c>
      <c r="K514" s="123">
        <v>83</v>
      </c>
      <c r="L514" s="126">
        <f t="shared" si="17"/>
        <v>2.0750000000000002</v>
      </c>
      <c r="M514" s="123" t="s">
        <v>1552</v>
      </c>
      <c r="N514" s="123" t="s">
        <v>367</v>
      </c>
      <c r="O514" s="123" t="str">
        <f t="shared" si="16"/>
        <v>-</v>
      </c>
      <c r="P514" s="127" t="s">
        <v>336</v>
      </c>
    </row>
    <row r="515" spans="1:16" s="123" customFormat="1" x14ac:dyDescent="0.25">
      <c r="A515" s="123">
        <v>2016</v>
      </c>
      <c r="B515" s="124">
        <v>60</v>
      </c>
      <c r="C515" s="123" t="s">
        <v>86</v>
      </c>
      <c r="D515" s="123" t="s">
        <v>331</v>
      </c>
      <c r="E515" s="123">
        <v>25218</v>
      </c>
      <c r="F515" s="123">
        <v>45</v>
      </c>
      <c r="G515" s="123">
        <v>23810025218</v>
      </c>
      <c r="H515" s="125" t="s">
        <v>488</v>
      </c>
      <c r="I515" s="123" t="s">
        <v>489</v>
      </c>
      <c r="J515" s="123" t="s">
        <v>1553</v>
      </c>
      <c r="K515" s="123">
        <v>67</v>
      </c>
      <c r="L515" s="126">
        <f t="shared" si="17"/>
        <v>1.4888888888888889</v>
      </c>
      <c r="M515" s="123" t="s">
        <v>1554</v>
      </c>
      <c r="N515" s="123">
        <v>43</v>
      </c>
      <c r="O515" s="123">
        <f t="shared" ref="O515:O578" si="18">IFERROR(F515-N515,"-")</f>
        <v>2</v>
      </c>
      <c r="P515" s="127" t="s">
        <v>336</v>
      </c>
    </row>
    <row r="516" spans="1:16" s="123" customFormat="1" x14ac:dyDescent="0.25">
      <c r="A516" s="123">
        <v>2014</v>
      </c>
      <c r="B516" s="124">
        <v>60</v>
      </c>
      <c r="C516" s="123" t="s">
        <v>86</v>
      </c>
      <c r="D516" s="123" t="s">
        <v>331</v>
      </c>
      <c r="E516" s="123">
        <v>25510</v>
      </c>
      <c r="F516" s="123">
        <v>45</v>
      </c>
      <c r="G516" s="123">
        <v>23810025510</v>
      </c>
      <c r="H516" s="125" t="s">
        <v>594</v>
      </c>
      <c r="I516" s="123" t="s">
        <v>595</v>
      </c>
      <c r="J516" s="123" t="s">
        <v>1555</v>
      </c>
      <c r="K516" s="123">
        <v>53</v>
      </c>
      <c r="L516" s="126">
        <f t="shared" si="17"/>
        <v>1.1777777777777778</v>
      </c>
      <c r="M516" s="123" t="s">
        <v>1556</v>
      </c>
      <c r="N516" s="123" t="s">
        <v>367</v>
      </c>
      <c r="O516" s="123" t="str">
        <f t="shared" si="18"/>
        <v>-</v>
      </c>
      <c r="P516" s="127" t="s">
        <v>336</v>
      </c>
    </row>
    <row r="517" spans="1:16" s="123" customFormat="1" x14ac:dyDescent="0.25">
      <c r="A517" s="123">
        <v>2015</v>
      </c>
      <c r="B517" s="124">
        <v>60</v>
      </c>
      <c r="C517" s="123" t="s">
        <v>86</v>
      </c>
      <c r="D517" s="123" t="s">
        <v>331</v>
      </c>
      <c r="E517" s="123">
        <v>25510</v>
      </c>
      <c r="F517" s="123">
        <v>45</v>
      </c>
      <c r="G517" s="123">
        <v>23810025510</v>
      </c>
      <c r="H517" s="125" t="s">
        <v>594</v>
      </c>
      <c r="I517" s="123" t="s">
        <v>595</v>
      </c>
      <c r="J517" s="123" t="s">
        <v>1557</v>
      </c>
      <c r="K517" s="123">
        <v>58</v>
      </c>
      <c r="L517" s="126">
        <f t="shared" si="17"/>
        <v>1.288888888888889</v>
      </c>
      <c r="M517" s="123" t="s">
        <v>1558</v>
      </c>
      <c r="N517" s="123" t="s">
        <v>367</v>
      </c>
      <c r="O517" s="123" t="str">
        <f t="shared" si="18"/>
        <v>-</v>
      </c>
      <c r="P517" s="127" t="s">
        <v>336</v>
      </c>
    </row>
    <row r="518" spans="1:16" s="123" customFormat="1" x14ac:dyDescent="0.25">
      <c r="A518" s="123">
        <v>2016</v>
      </c>
      <c r="B518" s="124">
        <v>60</v>
      </c>
      <c r="C518" s="123" t="s">
        <v>86</v>
      </c>
      <c r="D518" s="123" t="s">
        <v>331</v>
      </c>
      <c r="E518" s="123">
        <v>25510</v>
      </c>
      <c r="F518" s="123">
        <v>45</v>
      </c>
      <c r="G518" s="123">
        <v>23810025510</v>
      </c>
      <c r="H518" s="125" t="s">
        <v>594</v>
      </c>
      <c r="I518" s="123" t="s">
        <v>595</v>
      </c>
      <c r="J518" s="123" t="s">
        <v>1559</v>
      </c>
      <c r="K518" s="123">
        <v>49</v>
      </c>
      <c r="L518" s="126">
        <f t="shared" si="17"/>
        <v>1.0888888888888888</v>
      </c>
      <c r="M518" s="123" t="s">
        <v>1560</v>
      </c>
      <c r="N518" s="123">
        <v>43</v>
      </c>
      <c r="O518" s="123">
        <f t="shared" si="18"/>
        <v>2</v>
      </c>
      <c r="P518" s="127" t="s">
        <v>336</v>
      </c>
    </row>
    <row r="519" spans="1:16" s="123" customFormat="1" x14ac:dyDescent="0.25">
      <c r="A519" s="123">
        <v>2014</v>
      </c>
      <c r="B519" s="124">
        <v>60</v>
      </c>
      <c r="C519" s="123" t="s">
        <v>86</v>
      </c>
      <c r="D519" s="123" t="s">
        <v>347</v>
      </c>
      <c r="E519" s="123">
        <v>20111</v>
      </c>
      <c r="F519" s="123">
        <v>15</v>
      </c>
      <c r="G519" s="123">
        <v>32211020111</v>
      </c>
      <c r="H519" s="125" t="s">
        <v>691</v>
      </c>
      <c r="I519" s="123" t="s">
        <v>692</v>
      </c>
      <c r="J519" s="123" t="s">
        <v>1561</v>
      </c>
      <c r="K519" s="123">
        <v>14</v>
      </c>
      <c r="L519" s="126">
        <f t="shared" si="17"/>
        <v>0.93333333333333335</v>
      </c>
      <c r="M519" s="123" t="s">
        <v>1562</v>
      </c>
      <c r="N519" s="123">
        <v>15</v>
      </c>
      <c r="O519" s="123">
        <f t="shared" si="18"/>
        <v>0</v>
      </c>
      <c r="P519" s="127" t="s">
        <v>336</v>
      </c>
    </row>
    <row r="520" spans="1:16" s="123" customFormat="1" x14ac:dyDescent="0.25">
      <c r="A520" s="123">
        <v>2015</v>
      </c>
      <c r="B520" s="124">
        <v>60</v>
      </c>
      <c r="C520" s="123" t="s">
        <v>86</v>
      </c>
      <c r="D520" s="123" t="s">
        <v>347</v>
      </c>
      <c r="E520" s="123">
        <v>20111</v>
      </c>
      <c r="F520" s="123">
        <v>15</v>
      </c>
      <c r="G520" s="123">
        <v>32211020111</v>
      </c>
      <c r="H520" s="125" t="s">
        <v>691</v>
      </c>
      <c r="I520" s="123" t="s">
        <v>692</v>
      </c>
      <c r="J520" s="123" t="s">
        <v>1563</v>
      </c>
      <c r="K520" s="123">
        <v>12</v>
      </c>
      <c r="L520" s="126">
        <f t="shared" si="17"/>
        <v>0.8</v>
      </c>
      <c r="M520" s="123" t="s">
        <v>1564</v>
      </c>
      <c r="N520" s="123">
        <v>12</v>
      </c>
      <c r="O520" s="123">
        <f t="shared" si="18"/>
        <v>3</v>
      </c>
      <c r="P520" s="127" t="s">
        <v>336</v>
      </c>
    </row>
    <row r="521" spans="1:16" s="123" customFormat="1" x14ac:dyDescent="0.25">
      <c r="A521" s="123">
        <v>2016</v>
      </c>
      <c r="B521" s="124">
        <v>60</v>
      </c>
      <c r="C521" s="123" t="s">
        <v>86</v>
      </c>
      <c r="D521" s="123" t="s">
        <v>347</v>
      </c>
      <c r="E521" s="123">
        <v>20111</v>
      </c>
      <c r="F521" s="123">
        <v>15</v>
      </c>
      <c r="G521" s="123">
        <v>32211020111</v>
      </c>
      <c r="H521" s="125" t="s">
        <v>691</v>
      </c>
      <c r="I521" s="123" t="s">
        <v>692</v>
      </c>
      <c r="J521" s="123" t="s">
        <v>1565</v>
      </c>
      <c r="K521" s="123">
        <v>11</v>
      </c>
      <c r="L521" s="126">
        <f t="shared" si="17"/>
        <v>0.73333333333333328</v>
      </c>
      <c r="M521" s="123" t="s">
        <v>1566</v>
      </c>
      <c r="N521" s="123">
        <v>14</v>
      </c>
      <c r="O521" s="123">
        <f t="shared" si="18"/>
        <v>1</v>
      </c>
      <c r="P521" s="127" t="s">
        <v>336</v>
      </c>
    </row>
    <row r="522" spans="1:16" s="123" customFormat="1" x14ac:dyDescent="0.25">
      <c r="A522" s="123">
        <v>2014</v>
      </c>
      <c r="B522" s="124">
        <v>60</v>
      </c>
      <c r="C522" s="123" t="s">
        <v>86</v>
      </c>
      <c r="D522" s="123" t="s">
        <v>347</v>
      </c>
      <c r="E522" s="123">
        <v>25007</v>
      </c>
      <c r="F522" s="123">
        <v>15</v>
      </c>
      <c r="G522" s="123">
        <v>32211025007</v>
      </c>
      <c r="H522" s="125" t="s">
        <v>521</v>
      </c>
      <c r="I522" s="123" t="s">
        <v>522</v>
      </c>
      <c r="J522" s="123" t="s">
        <v>1567</v>
      </c>
      <c r="K522" s="123">
        <v>11</v>
      </c>
      <c r="L522" s="126">
        <f t="shared" si="17"/>
        <v>0.73333333333333328</v>
      </c>
      <c r="M522" s="123" t="s">
        <v>1568</v>
      </c>
      <c r="N522" s="123">
        <v>13</v>
      </c>
      <c r="O522" s="123">
        <f t="shared" si="18"/>
        <v>2</v>
      </c>
      <c r="P522" s="127" t="s">
        <v>336</v>
      </c>
    </row>
    <row r="523" spans="1:16" s="123" customFormat="1" x14ac:dyDescent="0.25">
      <c r="A523" s="123">
        <v>2015</v>
      </c>
      <c r="B523" s="124">
        <v>60</v>
      </c>
      <c r="C523" s="123" t="s">
        <v>86</v>
      </c>
      <c r="D523" s="123" t="s">
        <v>347</v>
      </c>
      <c r="E523" s="123">
        <v>25007</v>
      </c>
      <c r="F523" s="123">
        <v>15</v>
      </c>
      <c r="G523" s="123">
        <v>32211025007</v>
      </c>
      <c r="H523" s="125" t="s">
        <v>521</v>
      </c>
      <c r="I523" s="123" t="s">
        <v>522</v>
      </c>
      <c r="J523" s="123" t="s">
        <v>1569</v>
      </c>
      <c r="K523" s="123">
        <v>14</v>
      </c>
      <c r="L523" s="126">
        <f t="shared" si="17"/>
        <v>0.93333333333333335</v>
      </c>
      <c r="M523" s="123" t="s">
        <v>1570</v>
      </c>
      <c r="N523" s="123">
        <v>12</v>
      </c>
      <c r="O523" s="123">
        <f t="shared" si="18"/>
        <v>3</v>
      </c>
      <c r="P523" s="127" t="s">
        <v>336</v>
      </c>
    </row>
    <row r="524" spans="1:16" s="123" customFormat="1" x14ac:dyDescent="0.25">
      <c r="A524" s="123">
        <v>2016</v>
      </c>
      <c r="B524" s="124">
        <v>60</v>
      </c>
      <c r="C524" s="123" t="s">
        <v>86</v>
      </c>
      <c r="D524" s="123" t="s">
        <v>347</v>
      </c>
      <c r="E524" s="123">
        <v>25007</v>
      </c>
      <c r="F524" s="123">
        <v>15</v>
      </c>
      <c r="G524" s="123">
        <v>32211025007</v>
      </c>
      <c r="H524" s="125" t="s">
        <v>521</v>
      </c>
      <c r="I524" s="123" t="s">
        <v>522</v>
      </c>
      <c r="J524" s="123" t="s">
        <v>1571</v>
      </c>
      <c r="K524" s="123">
        <v>9</v>
      </c>
      <c r="L524" s="126">
        <f t="shared" si="17"/>
        <v>0.6</v>
      </c>
      <c r="M524" s="123" t="s">
        <v>1572</v>
      </c>
      <c r="N524" s="123">
        <v>12</v>
      </c>
      <c r="O524" s="123">
        <f t="shared" si="18"/>
        <v>3</v>
      </c>
      <c r="P524" s="127" t="s">
        <v>336</v>
      </c>
    </row>
    <row r="525" spans="1:16" s="123" customFormat="1" x14ac:dyDescent="0.25">
      <c r="A525" s="123">
        <v>2014</v>
      </c>
      <c r="B525" s="124">
        <v>60</v>
      </c>
      <c r="C525" s="123" t="s">
        <v>167</v>
      </c>
      <c r="D525" s="123" t="s">
        <v>331</v>
      </c>
      <c r="E525" s="123">
        <v>22703</v>
      </c>
      <c r="F525" s="123">
        <v>15</v>
      </c>
      <c r="G525" s="123">
        <v>23810022703</v>
      </c>
      <c r="H525" s="125" t="s">
        <v>1426</v>
      </c>
      <c r="I525" s="123" t="s">
        <v>1427</v>
      </c>
      <c r="J525" s="123" t="s">
        <v>1573</v>
      </c>
      <c r="K525" s="123">
        <v>32</v>
      </c>
      <c r="L525" s="126">
        <f t="shared" si="17"/>
        <v>2.1333333333333333</v>
      </c>
      <c r="M525" s="123" t="s">
        <v>1574</v>
      </c>
      <c r="N525" s="123">
        <v>14</v>
      </c>
      <c r="O525" s="123">
        <f t="shared" si="18"/>
        <v>1</v>
      </c>
      <c r="P525" s="127" t="s">
        <v>336</v>
      </c>
    </row>
    <row r="526" spans="1:16" s="123" customFormat="1" x14ac:dyDescent="0.25">
      <c r="A526" s="123">
        <v>2015</v>
      </c>
      <c r="B526" s="124">
        <v>60</v>
      </c>
      <c r="C526" s="123" t="s">
        <v>167</v>
      </c>
      <c r="D526" s="123" t="s">
        <v>331</v>
      </c>
      <c r="E526" s="123">
        <v>22703</v>
      </c>
      <c r="F526" s="123">
        <v>15</v>
      </c>
      <c r="G526" s="123">
        <v>23810022703</v>
      </c>
      <c r="H526" s="125" t="s">
        <v>1426</v>
      </c>
      <c r="I526" s="123" t="s">
        <v>1427</v>
      </c>
      <c r="J526" s="123" t="s">
        <v>1575</v>
      </c>
      <c r="K526" s="123">
        <v>20</v>
      </c>
      <c r="L526" s="126">
        <f t="shared" si="17"/>
        <v>1.3333333333333333</v>
      </c>
      <c r="M526" s="123" t="s">
        <v>1576</v>
      </c>
      <c r="N526" s="123">
        <v>14</v>
      </c>
      <c r="O526" s="123">
        <f t="shared" si="18"/>
        <v>1</v>
      </c>
      <c r="P526" s="127" t="s">
        <v>336</v>
      </c>
    </row>
    <row r="527" spans="1:16" s="123" customFormat="1" x14ac:dyDescent="0.25">
      <c r="A527" s="123">
        <v>2016</v>
      </c>
      <c r="B527" s="124">
        <v>60</v>
      </c>
      <c r="C527" s="123" t="s">
        <v>167</v>
      </c>
      <c r="D527" s="123" t="s">
        <v>331</v>
      </c>
      <c r="E527" s="123">
        <v>22703</v>
      </c>
      <c r="F527" s="123">
        <v>15</v>
      </c>
      <c r="G527" s="123">
        <v>23810022703</v>
      </c>
      <c r="H527" s="125" t="s">
        <v>1426</v>
      </c>
      <c r="I527" s="123" t="s">
        <v>1427</v>
      </c>
      <c r="J527" s="123" t="s">
        <v>1577</v>
      </c>
      <c r="K527" s="123">
        <v>25</v>
      </c>
      <c r="L527" s="126">
        <f t="shared" si="17"/>
        <v>1.6666666666666667</v>
      </c>
      <c r="M527" s="123" t="s">
        <v>1578</v>
      </c>
      <c r="N527" s="123">
        <v>13</v>
      </c>
      <c r="O527" s="123">
        <f t="shared" si="18"/>
        <v>2</v>
      </c>
      <c r="P527" s="127" t="s">
        <v>336</v>
      </c>
    </row>
    <row r="528" spans="1:16" s="123" customFormat="1" x14ac:dyDescent="0.25">
      <c r="A528" s="123">
        <v>2014</v>
      </c>
      <c r="B528" s="124">
        <v>60</v>
      </c>
      <c r="C528" s="123" t="s">
        <v>167</v>
      </c>
      <c r="D528" s="123" t="s">
        <v>331</v>
      </c>
      <c r="E528" s="123">
        <v>23006</v>
      </c>
      <c r="F528" s="123">
        <v>30</v>
      </c>
      <c r="G528" s="123">
        <v>23810023006</v>
      </c>
      <c r="H528" s="125" t="s">
        <v>773</v>
      </c>
      <c r="I528" s="123" t="s">
        <v>774</v>
      </c>
      <c r="J528" s="123" t="s">
        <v>1579</v>
      </c>
      <c r="K528" s="123">
        <v>30</v>
      </c>
      <c r="L528" s="126">
        <f t="shared" si="17"/>
        <v>1</v>
      </c>
      <c r="M528" s="123" t="s">
        <v>1580</v>
      </c>
      <c r="N528" s="123" t="s">
        <v>367</v>
      </c>
      <c r="O528" s="123" t="str">
        <f t="shared" si="18"/>
        <v>-</v>
      </c>
      <c r="P528" s="127" t="s">
        <v>336</v>
      </c>
    </row>
    <row r="529" spans="1:16" s="123" customFormat="1" x14ac:dyDescent="0.25">
      <c r="A529" s="123">
        <v>2015</v>
      </c>
      <c r="B529" s="124">
        <v>60</v>
      </c>
      <c r="C529" s="123" t="s">
        <v>167</v>
      </c>
      <c r="D529" s="123" t="s">
        <v>331</v>
      </c>
      <c r="E529" s="123">
        <v>23006</v>
      </c>
      <c r="F529" s="123">
        <v>30</v>
      </c>
      <c r="G529" s="123">
        <v>23810023006</v>
      </c>
      <c r="H529" s="125" t="s">
        <v>773</v>
      </c>
      <c r="I529" s="123" t="s">
        <v>774</v>
      </c>
      <c r="J529" s="123" t="s">
        <v>1581</v>
      </c>
      <c r="K529" s="123">
        <v>26</v>
      </c>
      <c r="L529" s="126">
        <f t="shared" si="17"/>
        <v>0.8666666666666667</v>
      </c>
      <c r="M529" s="123" t="s">
        <v>1582</v>
      </c>
      <c r="N529" s="123" t="s">
        <v>367</v>
      </c>
      <c r="O529" s="123" t="str">
        <f t="shared" si="18"/>
        <v>-</v>
      </c>
      <c r="P529" s="127" t="s">
        <v>336</v>
      </c>
    </row>
    <row r="530" spans="1:16" s="123" customFormat="1" x14ac:dyDescent="0.25">
      <c r="A530" s="123">
        <v>2016</v>
      </c>
      <c r="B530" s="124">
        <v>60</v>
      </c>
      <c r="C530" s="123" t="s">
        <v>167</v>
      </c>
      <c r="D530" s="123" t="s">
        <v>331</v>
      </c>
      <c r="E530" s="123">
        <v>23006</v>
      </c>
      <c r="F530" s="123">
        <v>30</v>
      </c>
      <c r="G530" s="123">
        <v>23810023006</v>
      </c>
      <c r="H530" s="125" t="s">
        <v>773</v>
      </c>
      <c r="I530" s="123" t="s">
        <v>774</v>
      </c>
      <c r="J530" s="123" t="s">
        <v>1583</v>
      </c>
      <c r="K530" s="123">
        <v>27</v>
      </c>
      <c r="L530" s="126">
        <f t="shared" si="17"/>
        <v>0.9</v>
      </c>
      <c r="M530" s="123" t="s">
        <v>1584</v>
      </c>
      <c r="N530" s="123">
        <v>27</v>
      </c>
      <c r="O530" s="123">
        <f t="shared" si="18"/>
        <v>3</v>
      </c>
      <c r="P530" s="127" t="s">
        <v>336</v>
      </c>
    </row>
    <row r="531" spans="1:16" s="123" customFormat="1" x14ac:dyDescent="0.25">
      <c r="A531" s="123">
        <v>2014</v>
      </c>
      <c r="B531" s="124">
        <v>60</v>
      </c>
      <c r="C531" s="123" t="s">
        <v>167</v>
      </c>
      <c r="D531" s="123" t="s">
        <v>331</v>
      </c>
      <c r="E531" s="123">
        <v>23304</v>
      </c>
      <c r="F531" s="123">
        <v>15</v>
      </c>
      <c r="G531" s="123">
        <v>23810023304</v>
      </c>
      <c r="H531" s="125" t="s">
        <v>789</v>
      </c>
      <c r="I531" s="123" t="s">
        <v>790</v>
      </c>
      <c r="J531" s="123" t="s">
        <v>1585</v>
      </c>
      <c r="K531" s="123">
        <v>16</v>
      </c>
      <c r="L531" s="126">
        <f t="shared" si="17"/>
        <v>1.0666666666666667</v>
      </c>
      <c r="M531" s="123" t="s">
        <v>1586</v>
      </c>
      <c r="N531" s="123">
        <v>12</v>
      </c>
      <c r="O531" s="123">
        <f t="shared" si="18"/>
        <v>3</v>
      </c>
      <c r="P531" s="127" t="s">
        <v>336</v>
      </c>
    </row>
    <row r="532" spans="1:16" s="123" customFormat="1" x14ac:dyDescent="0.25">
      <c r="A532" s="123">
        <v>2015</v>
      </c>
      <c r="B532" s="124">
        <v>60</v>
      </c>
      <c r="C532" s="123" t="s">
        <v>167</v>
      </c>
      <c r="D532" s="123" t="s">
        <v>331</v>
      </c>
      <c r="E532" s="123">
        <v>23304</v>
      </c>
      <c r="F532" s="123">
        <v>15</v>
      </c>
      <c r="G532" s="123">
        <v>23810023304</v>
      </c>
      <c r="H532" s="125" t="s">
        <v>789</v>
      </c>
      <c r="I532" s="123" t="s">
        <v>790</v>
      </c>
      <c r="J532" s="123" t="s">
        <v>1587</v>
      </c>
      <c r="K532" s="123">
        <v>19</v>
      </c>
      <c r="L532" s="126">
        <f t="shared" si="17"/>
        <v>1.2666666666666666</v>
      </c>
      <c r="M532" s="123" t="s">
        <v>1588</v>
      </c>
      <c r="N532" s="123">
        <v>14</v>
      </c>
      <c r="O532" s="123">
        <f t="shared" si="18"/>
        <v>1</v>
      </c>
      <c r="P532" s="127" t="s">
        <v>336</v>
      </c>
    </row>
    <row r="533" spans="1:16" s="123" customFormat="1" x14ac:dyDescent="0.25">
      <c r="A533" s="123">
        <v>2016</v>
      </c>
      <c r="B533" s="124">
        <v>60</v>
      </c>
      <c r="C533" s="123" t="s">
        <v>167</v>
      </c>
      <c r="D533" s="123" t="s">
        <v>331</v>
      </c>
      <c r="E533" s="123">
        <v>23304</v>
      </c>
      <c r="F533" s="123">
        <v>15</v>
      </c>
      <c r="G533" s="123">
        <v>23810023304</v>
      </c>
      <c r="H533" s="125" t="s">
        <v>789</v>
      </c>
      <c r="I533" s="123" t="s">
        <v>790</v>
      </c>
      <c r="J533" s="123" t="s">
        <v>1589</v>
      </c>
      <c r="K533" s="123">
        <v>20</v>
      </c>
      <c r="L533" s="126">
        <f t="shared" si="17"/>
        <v>1.3333333333333333</v>
      </c>
      <c r="M533" s="123" t="s">
        <v>1590</v>
      </c>
      <c r="N533" s="123">
        <v>13</v>
      </c>
      <c r="O533" s="123">
        <f t="shared" si="18"/>
        <v>2</v>
      </c>
      <c r="P533" s="127" t="s">
        <v>336</v>
      </c>
    </row>
    <row r="534" spans="1:16" s="123" customFormat="1" x14ac:dyDescent="0.25">
      <c r="A534" s="123">
        <v>2014</v>
      </c>
      <c r="B534" s="124">
        <v>60</v>
      </c>
      <c r="C534" s="123" t="s">
        <v>167</v>
      </c>
      <c r="D534" s="123" t="s">
        <v>331</v>
      </c>
      <c r="E534" s="123">
        <v>23405</v>
      </c>
      <c r="F534" s="123">
        <v>30</v>
      </c>
      <c r="G534" s="123">
        <v>23810023405</v>
      </c>
      <c r="H534" s="125" t="s">
        <v>797</v>
      </c>
      <c r="I534" s="123" t="s">
        <v>798</v>
      </c>
      <c r="J534" s="123" t="s">
        <v>1591</v>
      </c>
      <c r="K534" s="123">
        <v>29</v>
      </c>
      <c r="L534" s="126">
        <f t="shared" si="17"/>
        <v>0.96666666666666667</v>
      </c>
      <c r="M534" s="123" t="s">
        <v>1592</v>
      </c>
      <c r="N534" s="123">
        <v>26</v>
      </c>
      <c r="O534" s="123">
        <f t="shared" si="18"/>
        <v>4</v>
      </c>
      <c r="P534" s="127" t="s">
        <v>336</v>
      </c>
    </row>
    <row r="535" spans="1:16" s="123" customFormat="1" x14ac:dyDescent="0.25">
      <c r="A535" s="123">
        <v>2015</v>
      </c>
      <c r="B535" s="124">
        <v>60</v>
      </c>
      <c r="C535" s="123" t="s">
        <v>167</v>
      </c>
      <c r="D535" s="123" t="s">
        <v>331</v>
      </c>
      <c r="E535" s="123">
        <v>23405</v>
      </c>
      <c r="F535" s="123">
        <v>30</v>
      </c>
      <c r="G535" s="123">
        <v>23810023405</v>
      </c>
      <c r="H535" s="125" t="s">
        <v>797</v>
      </c>
      <c r="I535" s="123" t="s">
        <v>798</v>
      </c>
      <c r="J535" s="123" t="s">
        <v>1593</v>
      </c>
      <c r="K535" s="123">
        <v>16</v>
      </c>
      <c r="L535" s="126">
        <f t="shared" si="17"/>
        <v>0.53333333333333333</v>
      </c>
      <c r="M535" s="123" t="s">
        <v>1594</v>
      </c>
      <c r="N535" s="123">
        <v>27</v>
      </c>
      <c r="O535" s="123">
        <f t="shared" si="18"/>
        <v>3</v>
      </c>
      <c r="P535" s="127" t="s">
        <v>336</v>
      </c>
    </row>
    <row r="536" spans="1:16" s="123" customFormat="1" x14ac:dyDescent="0.25">
      <c r="A536" s="123">
        <v>2016</v>
      </c>
      <c r="B536" s="124">
        <v>60</v>
      </c>
      <c r="C536" s="123" t="s">
        <v>167</v>
      </c>
      <c r="D536" s="123" t="s">
        <v>331</v>
      </c>
      <c r="E536" s="123">
        <v>23405</v>
      </c>
      <c r="F536" s="123">
        <v>30</v>
      </c>
      <c r="G536" s="123">
        <v>23810023405</v>
      </c>
      <c r="H536" s="125" t="s">
        <v>797</v>
      </c>
      <c r="I536" s="123" t="s">
        <v>798</v>
      </c>
      <c r="J536" s="123" t="s">
        <v>1595</v>
      </c>
      <c r="K536" s="123">
        <v>40</v>
      </c>
      <c r="L536" s="126">
        <f t="shared" si="17"/>
        <v>1.3333333333333333</v>
      </c>
      <c r="M536" s="123" t="s">
        <v>1596</v>
      </c>
      <c r="N536" s="123">
        <v>28</v>
      </c>
      <c r="O536" s="123">
        <f t="shared" si="18"/>
        <v>2</v>
      </c>
      <c r="P536" s="127" t="s">
        <v>336</v>
      </c>
    </row>
    <row r="537" spans="1:16" s="123" customFormat="1" x14ac:dyDescent="0.25">
      <c r="A537" s="123">
        <v>2014</v>
      </c>
      <c r="B537" s="124">
        <v>60</v>
      </c>
      <c r="C537" s="123" t="s">
        <v>167</v>
      </c>
      <c r="D537" s="123" t="s">
        <v>331</v>
      </c>
      <c r="E537" s="123">
        <v>25510</v>
      </c>
      <c r="F537" s="123">
        <v>15</v>
      </c>
      <c r="G537" s="123">
        <v>23810025510</v>
      </c>
      <c r="H537" s="125" t="s">
        <v>594</v>
      </c>
      <c r="I537" s="123" t="s">
        <v>595</v>
      </c>
      <c r="J537" s="123" t="s">
        <v>1597</v>
      </c>
      <c r="K537" s="123">
        <v>19</v>
      </c>
      <c r="L537" s="126">
        <f t="shared" si="17"/>
        <v>1.2666666666666666</v>
      </c>
      <c r="M537" s="123" t="s">
        <v>1598</v>
      </c>
      <c r="N537" s="123" t="s">
        <v>367</v>
      </c>
      <c r="O537" s="123" t="str">
        <f t="shared" si="18"/>
        <v>-</v>
      </c>
      <c r="P537" s="127" t="s">
        <v>336</v>
      </c>
    </row>
    <row r="538" spans="1:16" s="123" customFormat="1" x14ac:dyDescent="0.25">
      <c r="A538" s="123">
        <v>2015</v>
      </c>
      <c r="B538" s="124">
        <v>60</v>
      </c>
      <c r="C538" s="123" t="s">
        <v>167</v>
      </c>
      <c r="D538" s="123" t="s">
        <v>331</v>
      </c>
      <c r="E538" s="123">
        <v>25510</v>
      </c>
      <c r="F538" s="123">
        <v>15</v>
      </c>
      <c r="G538" s="123">
        <v>23810025510</v>
      </c>
      <c r="H538" s="125" t="s">
        <v>594</v>
      </c>
      <c r="I538" s="123" t="s">
        <v>595</v>
      </c>
      <c r="J538" s="123" t="s">
        <v>1599</v>
      </c>
      <c r="K538" s="123">
        <v>14</v>
      </c>
      <c r="L538" s="126">
        <f t="shared" si="17"/>
        <v>0.93333333333333335</v>
      </c>
      <c r="M538" s="123" t="s">
        <v>1600</v>
      </c>
      <c r="N538" s="123" t="s">
        <v>367</v>
      </c>
      <c r="O538" s="123" t="str">
        <f t="shared" si="18"/>
        <v>-</v>
      </c>
      <c r="P538" s="127" t="s">
        <v>336</v>
      </c>
    </row>
    <row r="539" spans="1:16" s="123" customFormat="1" x14ac:dyDescent="0.25">
      <c r="A539" s="123">
        <v>2016</v>
      </c>
      <c r="B539" s="124">
        <v>60</v>
      </c>
      <c r="C539" s="123" t="s">
        <v>167</v>
      </c>
      <c r="D539" s="123" t="s">
        <v>331</v>
      </c>
      <c r="E539" s="123">
        <v>25510</v>
      </c>
      <c r="F539" s="123">
        <v>15</v>
      </c>
      <c r="G539" s="123">
        <v>23810025510</v>
      </c>
      <c r="H539" s="125" t="s">
        <v>594</v>
      </c>
      <c r="I539" s="123" t="s">
        <v>595</v>
      </c>
      <c r="J539" s="123" t="s">
        <v>1601</v>
      </c>
      <c r="K539" s="123">
        <v>23</v>
      </c>
      <c r="L539" s="126">
        <f t="shared" si="17"/>
        <v>1.5333333333333334</v>
      </c>
      <c r="M539" s="123" t="s">
        <v>1602</v>
      </c>
      <c r="N539" s="123">
        <v>14</v>
      </c>
      <c r="O539" s="123">
        <f t="shared" si="18"/>
        <v>1</v>
      </c>
      <c r="P539" s="127" t="s">
        <v>336</v>
      </c>
    </row>
    <row r="540" spans="1:16" s="123" customFormat="1" x14ac:dyDescent="0.25">
      <c r="A540" s="123">
        <v>2014</v>
      </c>
      <c r="B540" s="124">
        <v>60</v>
      </c>
      <c r="C540" s="123" t="s">
        <v>167</v>
      </c>
      <c r="D540" s="123" t="s">
        <v>331</v>
      </c>
      <c r="E540" s="123">
        <v>31202</v>
      </c>
      <c r="F540" s="123">
        <v>35</v>
      </c>
      <c r="G540" s="123">
        <v>23810031202</v>
      </c>
      <c r="H540" s="125" t="s">
        <v>341</v>
      </c>
      <c r="I540" s="123" t="s">
        <v>342</v>
      </c>
      <c r="J540" s="123" t="s">
        <v>1603</v>
      </c>
      <c r="K540" s="123">
        <v>69</v>
      </c>
      <c r="L540" s="126">
        <f t="shared" si="17"/>
        <v>1.9714285714285715</v>
      </c>
      <c r="M540" s="123" t="s">
        <v>1604</v>
      </c>
      <c r="N540" s="123">
        <v>35</v>
      </c>
      <c r="O540" s="123">
        <f t="shared" si="18"/>
        <v>0</v>
      </c>
      <c r="P540" s="127" t="s">
        <v>336</v>
      </c>
    </row>
    <row r="541" spans="1:16" s="123" customFormat="1" x14ac:dyDescent="0.25">
      <c r="A541" s="123">
        <v>2015</v>
      </c>
      <c r="B541" s="124">
        <v>60</v>
      </c>
      <c r="C541" s="123" t="s">
        <v>167</v>
      </c>
      <c r="D541" s="123" t="s">
        <v>331</v>
      </c>
      <c r="E541" s="123">
        <v>31202</v>
      </c>
      <c r="F541" s="123">
        <v>35</v>
      </c>
      <c r="G541" s="123">
        <v>23810031202</v>
      </c>
      <c r="H541" s="125" t="s">
        <v>341</v>
      </c>
      <c r="I541" s="123" t="s">
        <v>342</v>
      </c>
      <c r="J541" s="123" t="s">
        <v>1605</v>
      </c>
      <c r="K541" s="123">
        <v>70</v>
      </c>
      <c r="L541" s="126">
        <f t="shared" si="17"/>
        <v>2</v>
      </c>
      <c r="M541" s="123" t="s">
        <v>1606</v>
      </c>
      <c r="N541" s="123">
        <v>35</v>
      </c>
      <c r="O541" s="123">
        <f t="shared" si="18"/>
        <v>0</v>
      </c>
      <c r="P541" s="127" t="s">
        <v>336</v>
      </c>
    </row>
    <row r="542" spans="1:16" s="123" customFormat="1" x14ac:dyDescent="0.25">
      <c r="A542" s="123">
        <v>2016</v>
      </c>
      <c r="B542" s="124">
        <v>60</v>
      </c>
      <c r="C542" s="123" t="s">
        <v>167</v>
      </c>
      <c r="D542" s="123" t="s">
        <v>331</v>
      </c>
      <c r="E542" s="123">
        <v>31202</v>
      </c>
      <c r="F542" s="123">
        <v>35</v>
      </c>
      <c r="G542" s="123">
        <v>23810031202</v>
      </c>
      <c r="H542" s="125" t="s">
        <v>341</v>
      </c>
      <c r="I542" s="123" t="s">
        <v>342</v>
      </c>
      <c r="J542" s="123" t="s">
        <v>1607</v>
      </c>
      <c r="K542" s="123">
        <v>54</v>
      </c>
      <c r="L542" s="126">
        <f t="shared" si="17"/>
        <v>1.5428571428571429</v>
      </c>
      <c r="M542" s="123" t="s">
        <v>1608</v>
      </c>
      <c r="N542" s="123">
        <v>34</v>
      </c>
      <c r="O542" s="123">
        <f t="shared" si="18"/>
        <v>1</v>
      </c>
      <c r="P542" s="127" t="s">
        <v>336</v>
      </c>
    </row>
    <row r="543" spans="1:16" s="123" customFormat="1" x14ac:dyDescent="0.25">
      <c r="A543" s="123">
        <v>2014</v>
      </c>
      <c r="B543" s="124">
        <v>60</v>
      </c>
      <c r="C543" s="123" t="s">
        <v>167</v>
      </c>
      <c r="D543" s="123" t="s">
        <v>331</v>
      </c>
      <c r="E543" s="123">
        <v>31206</v>
      </c>
      <c r="F543" s="123">
        <v>35</v>
      </c>
      <c r="G543" s="123">
        <v>23810031206</v>
      </c>
      <c r="H543" s="125" t="s">
        <v>922</v>
      </c>
      <c r="I543" s="123" t="s">
        <v>923</v>
      </c>
      <c r="J543" s="123" t="s">
        <v>1609</v>
      </c>
      <c r="K543" s="123">
        <v>39</v>
      </c>
      <c r="L543" s="126">
        <f t="shared" si="17"/>
        <v>1.1142857142857143</v>
      </c>
      <c r="M543" s="123" t="s">
        <v>1610</v>
      </c>
      <c r="N543" s="123">
        <v>34</v>
      </c>
      <c r="O543" s="123">
        <f t="shared" si="18"/>
        <v>1</v>
      </c>
      <c r="P543" s="127" t="s">
        <v>336</v>
      </c>
    </row>
    <row r="544" spans="1:16" s="123" customFormat="1" x14ac:dyDescent="0.25">
      <c r="A544" s="123">
        <v>2015</v>
      </c>
      <c r="B544" s="124">
        <v>60</v>
      </c>
      <c r="C544" s="123" t="s">
        <v>167</v>
      </c>
      <c r="D544" s="123" t="s">
        <v>331</v>
      </c>
      <c r="E544" s="123">
        <v>31206</v>
      </c>
      <c r="F544" s="123">
        <v>35</v>
      </c>
      <c r="G544" s="123">
        <v>23810031206</v>
      </c>
      <c r="H544" s="125" t="s">
        <v>922</v>
      </c>
      <c r="I544" s="123" t="s">
        <v>923</v>
      </c>
      <c r="J544" s="123" t="s">
        <v>1611</v>
      </c>
      <c r="K544" s="123">
        <v>23</v>
      </c>
      <c r="L544" s="126">
        <f t="shared" si="17"/>
        <v>0.65714285714285714</v>
      </c>
      <c r="M544" s="123" t="s">
        <v>1612</v>
      </c>
      <c r="N544" s="123">
        <v>34</v>
      </c>
      <c r="O544" s="123">
        <f t="shared" si="18"/>
        <v>1</v>
      </c>
      <c r="P544" s="127" t="s">
        <v>336</v>
      </c>
    </row>
    <row r="545" spans="1:16" s="123" customFormat="1" x14ac:dyDescent="0.25">
      <c r="A545" s="123">
        <v>2016</v>
      </c>
      <c r="B545" s="124">
        <v>60</v>
      </c>
      <c r="C545" s="123" t="s">
        <v>167</v>
      </c>
      <c r="D545" s="123" t="s">
        <v>331</v>
      </c>
      <c r="E545" s="123">
        <v>31206</v>
      </c>
      <c r="F545" s="123">
        <v>35</v>
      </c>
      <c r="G545" s="123">
        <v>23810031206</v>
      </c>
      <c r="H545" s="125" t="s">
        <v>922</v>
      </c>
      <c r="I545" s="123" t="s">
        <v>923</v>
      </c>
      <c r="J545" s="123" t="s">
        <v>1613</v>
      </c>
      <c r="K545" s="123">
        <v>56</v>
      </c>
      <c r="L545" s="126">
        <f t="shared" si="17"/>
        <v>1.6</v>
      </c>
      <c r="M545" s="123" t="s">
        <v>1614</v>
      </c>
      <c r="N545" s="123">
        <v>35</v>
      </c>
      <c r="O545" s="123">
        <f t="shared" si="18"/>
        <v>0</v>
      </c>
      <c r="P545" s="127" t="s">
        <v>336</v>
      </c>
    </row>
    <row r="546" spans="1:16" s="123" customFormat="1" x14ac:dyDescent="0.25">
      <c r="A546" s="123">
        <v>2014</v>
      </c>
      <c r="B546" s="124">
        <v>60</v>
      </c>
      <c r="C546" s="123" t="s">
        <v>167</v>
      </c>
      <c r="D546" s="123" t="s">
        <v>399</v>
      </c>
      <c r="E546" s="123">
        <v>22713</v>
      </c>
      <c r="F546" s="123">
        <v>15</v>
      </c>
      <c r="G546" s="123">
        <v>23210022713</v>
      </c>
      <c r="H546" s="125" t="s">
        <v>1468</v>
      </c>
      <c r="I546" s="123" t="s">
        <v>1469</v>
      </c>
      <c r="J546" s="123" t="s">
        <v>1615</v>
      </c>
      <c r="K546" s="123">
        <v>20</v>
      </c>
      <c r="L546" s="126">
        <f t="shared" si="17"/>
        <v>1.3333333333333333</v>
      </c>
      <c r="M546" s="123" t="s">
        <v>1616</v>
      </c>
      <c r="N546" s="123">
        <v>15</v>
      </c>
      <c r="O546" s="123">
        <f t="shared" si="18"/>
        <v>0</v>
      </c>
      <c r="P546" s="127" t="s">
        <v>336</v>
      </c>
    </row>
    <row r="547" spans="1:16" s="123" customFormat="1" x14ac:dyDescent="0.25">
      <c r="A547" s="123">
        <v>2015</v>
      </c>
      <c r="B547" s="124">
        <v>60</v>
      </c>
      <c r="C547" s="123" t="s">
        <v>167</v>
      </c>
      <c r="D547" s="123" t="s">
        <v>399</v>
      </c>
      <c r="E547" s="123">
        <v>22713</v>
      </c>
      <c r="F547" s="123">
        <v>15</v>
      </c>
      <c r="G547" s="123">
        <v>23210022713</v>
      </c>
      <c r="H547" s="125" t="s">
        <v>1468</v>
      </c>
      <c r="I547" s="123" t="s">
        <v>1469</v>
      </c>
      <c r="J547" s="123" t="s">
        <v>1617</v>
      </c>
      <c r="K547" s="123">
        <v>13</v>
      </c>
      <c r="L547" s="126">
        <f t="shared" si="17"/>
        <v>0.8666666666666667</v>
      </c>
      <c r="M547" s="123" t="s">
        <v>1618</v>
      </c>
      <c r="N547" s="123">
        <v>15</v>
      </c>
      <c r="O547" s="123">
        <f t="shared" si="18"/>
        <v>0</v>
      </c>
      <c r="P547" s="127" t="s">
        <v>336</v>
      </c>
    </row>
    <row r="548" spans="1:16" s="123" customFormat="1" x14ac:dyDescent="0.25">
      <c r="A548" s="123">
        <v>2016</v>
      </c>
      <c r="B548" s="124">
        <v>60</v>
      </c>
      <c r="C548" s="123" t="s">
        <v>167</v>
      </c>
      <c r="D548" s="123" t="s">
        <v>399</v>
      </c>
      <c r="E548" s="123">
        <v>22713</v>
      </c>
      <c r="F548" s="123">
        <v>15</v>
      </c>
      <c r="G548" s="123">
        <v>23210022713</v>
      </c>
      <c r="H548" s="125" t="s">
        <v>1468</v>
      </c>
      <c r="I548" s="123" t="s">
        <v>1469</v>
      </c>
      <c r="J548" s="123" t="s">
        <v>1619</v>
      </c>
      <c r="K548" s="123">
        <v>18</v>
      </c>
      <c r="L548" s="126">
        <f t="shared" si="17"/>
        <v>1.2</v>
      </c>
      <c r="M548" s="123" t="s">
        <v>1620</v>
      </c>
      <c r="N548" s="123">
        <v>15</v>
      </c>
      <c r="O548" s="123">
        <f t="shared" si="18"/>
        <v>0</v>
      </c>
      <c r="P548" s="127" t="s">
        <v>336</v>
      </c>
    </row>
    <row r="549" spans="1:16" s="123" customFormat="1" x14ac:dyDescent="0.25">
      <c r="A549" s="123">
        <v>2014</v>
      </c>
      <c r="B549" s="124">
        <v>60</v>
      </c>
      <c r="C549" s="123" t="s">
        <v>167</v>
      </c>
      <c r="D549" s="123" t="s">
        <v>399</v>
      </c>
      <c r="E549" s="123">
        <v>23217</v>
      </c>
      <c r="F549" s="123">
        <v>30</v>
      </c>
      <c r="G549" s="123">
        <v>23210023217</v>
      </c>
      <c r="H549" s="125" t="s">
        <v>827</v>
      </c>
      <c r="I549" s="123" t="s">
        <v>828</v>
      </c>
      <c r="J549" s="123" t="s">
        <v>1621</v>
      </c>
      <c r="K549" s="123">
        <v>49</v>
      </c>
      <c r="L549" s="126">
        <f t="shared" si="17"/>
        <v>1.6333333333333333</v>
      </c>
      <c r="M549" s="123" t="s">
        <v>1622</v>
      </c>
      <c r="N549" s="123">
        <v>28</v>
      </c>
      <c r="O549" s="123">
        <f t="shared" si="18"/>
        <v>2</v>
      </c>
      <c r="P549" s="127" t="s">
        <v>336</v>
      </c>
    </row>
    <row r="550" spans="1:16" s="123" customFormat="1" x14ac:dyDescent="0.25">
      <c r="A550" s="123">
        <v>2015</v>
      </c>
      <c r="B550" s="124">
        <v>60</v>
      </c>
      <c r="C550" s="123" t="s">
        <v>167</v>
      </c>
      <c r="D550" s="123" t="s">
        <v>399</v>
      </c>
      <c r="E550" s="123">
        <v>23217</v>
      </c>
      <c r="F550" s="123">
        <v>30</v>
      </c>
      <c r="G550" s="123">
        <v>23210023217</v>
      </c>
      <c r="H550" s="125" t="s">
        <v>827</v>
      </c>
      <c r="I550" s="123" t="s">
        <v>828</v>
      </c>
      <c r="J550" s="123" t="s">
        <v>1623</v>
      </c>
      <c r="K550" s="123">
        <v>42</v>
      </c>
      <c r="L550" s="126">
        <f t="shared" si="17"/>
        <v>1.4</v>
      </c>
      <c r="M550" s="123" t="s">
        <v>1624</v>
      </c>
      <c r="N550" s="123">
        <v>28</v>
      </c>
      <c r="O550" s="123">
        <f t="shared" si="18"/>
        <v>2</v>
      </c>
      <c r="P550" s="127" t="s">
        <v>336</v>
      </c>
    </row>
    <row r="551" spans="1:16" s="123" customFormat="1" x14ac:dyDescent="0.25">
      <c r="A551" s="123">
        <v>2016</v>
      </c>
      <c r="B551" s="124">
        <v>60</v>
      </c>
      <c r="C551" s="123" t="s">
        <v>167</v>
      </c>
      <c r="D551" s="123" t="s">
        <v>399</v>
      </c>
      <c r="E551" s="123">
        <v>23217</v>
      </c>
      <c r="F551" s="123">
        <v>30</v>
      </c>
      <c r="G551" s="123">
        <v>23210023217</v>
      </c>
      <c r="H551" s="125" t="s">
        <v>827</v>
      </c>
      <c r="I551" s="123" t="s">
        <v>828</v>
      </c>
      <c r="J551" s="123" t="s">
        <v>1625</v>
      </c>
      <c r="K551" s="123">
        <v>45</v>
      </c>
      <c r="L551" s="126">
        <f t="shared" si="17"/>
        <v>1.5</v>
      </c>
      <c r="M551" s="123" t="s">
        <v>1626</v>
      </c>
      <c r="N551" s="123">
        <v>29</v>
      </c>
      <c r="O551" s="123">
        <f t="shared" si="18"/>
        <v>1</v>
      </c>
      <c r="P551" s="127" t="s">
        <v>336</v>
      </c>
    </row>
    <row r="552" spans="1:16" s="123" customFormat="1" x14ac:dyDescent="0.25">
      <c r="A552" s="123">
        <v>2014</v>
      </c>
      <c r="B552" s="124">
        <v>60</v>
      </c>
      <c r="C552" s="123" t="s">
        <v>167</v>
      </c>
      <c r="D552" s="123" t="s">
        <v>399</v>
      </c>
      <c r="E552" s="123">
        <v>23218</v>
      </c>
      <c r="F552" s="123">
        <v>15</v>
      </c>
      <c r="G552" s="123">
        <v>23210023218</v>
      </c>
      <c r="H552" s="125" t="s">
        <v>1482</v>
      </c>
      <c r="I552" s="123" t="s">
        <v>1483</v>
      </c>
      <c r="J552" s="123" t="s">
        <v>1627</v>
      </c>
      <c r="K552" s="123">
        <v>27</v>
      </c>
      <c r="L552" s="126">
        <f t="shared" si="17"/>
        <v>1.8</v>
      </c>
      <c r="M552" s="123" t="s">
        <v>1628</v>
      </c>
      <c r="N552" s="123">
        <v>12</v>
      </c>
      <c r="O552" s="123">
        <f t="shared" si="18"/>
        <v>3</v>
      </c>
      <c r="P552" s="127" t="s">
        <v>336</v>
      </c>
    </row>
    <row r="553" spans="1:16" s="123" customFormat="1" x14ac:dyDescent="0.25">
      <c r="A553" s="123">
        <v>2015</v>
      </c>
      <c r="B553" s="124">
        <v>60</v>
      </c>
      <c r="C553" s="123" t="s">
        <v>167</v>
      </c>
      <c r="D553" s="123" t="s">
        <v>399</v>
      </c>
      <c r="E553" s="123">
        <v>23218</v>
      </c>
      <c r="F553" s="123">
        <v>15</v>
      </c>
      <c r="G553" s="123">
        <v>23210023218</v>
      </c>
      <c r="H553" s="125" t="s">
        <v>1482</v>
      </c>
      <c r="I553" s="123" t="s">
        <v>1483</v>
      </c>
      <c r="J553" s="123" t="s">
        <v>1629</v>
      </c>
      <c r="K553" s="123">
        <v>18</v>
      </c>
      <c r="L553" s="126">
        <f t="shared" ref="L553:L616" si="19">K553/F553</f>
        <v>1.2</v>
      </c>
      <c r="M553" s="123" t="s">
        <v>1630</v>
      </c>
      <c r="N553" s="123">
        <v>14</v>
      </c>
      <c r="O553" s="123">
        <f t="shared" si="18"/>
        <v>1</v>
      </c>
      <c r="P553" s="127" t="s">
        <v>336</v>
      </c>
    </row>
    <row r="554" spans="1:16" s="123" customFormat="1" x14ac:dyDescent="0.25">
      <c r="A554" s="123">
        <v>2016</v>
      </c>
      <c r="B554" s="124">
        <v>60</v>
      </c>
      <c r="C554" s="123" t="s">
        <v>167</v>
      </c>
      <c r="D554" s="123" t="s">
        <v>399</v>
      </c>
      <c r="E554" s="123">
        <v>23218</v>
      </c>
      <c r="F554" s="123">
        <v>15</v>
      </c>
      <c r="G554" s="123">
        <v>23210023218</v>
      </c>
      <c r="H554" s="125" t="s">
        <v>1482</v>
      </c>
      <c r="I554" s="123" t="s">
        <v>1483</v>
      </c>
      <c r="J554" s="123" t="s">
        <v>1631</v>
      </c>
      <c r="K554" s="123">
        <v>17</v>
      </c>
      <c r="L554" s="126">
        <f t="shared" si="19"/>
        <v>1.1333333333333333</v>
      </c>
      <c r="M554" s="123" t="s">
        <v>1632</v>
      </c>
      <c r="N554" s="123">
        <v>13</v>
      </c>
      <c r="O554" s="123">
        <f t="shared" si="18"/>
        <v>2</v>
      </c>
      <c r="P554" s="127" t="s">
        <v>336</v>
      </c>
    </row>
    <row r="555" spans="1:16" s="123" customFormat="1" x14ac:dyDescent="0.25">
      <c r="A555" s="123">
        <v>2014</v>
      </c>
      <c r="B555" s="124">
        <v>60</v>
      </c>
      <c r="C555" s="123" t="s">
        <v>167</v>
      </c>
      <c r="D555" s="123" t="s">
        <v>399</v>
      </c>
      <c r="E555" s="123">
        <v>23317</v>
      </c>
      <c r="F555" s="123">
        <v>15</v>
      </c>
      <c r="G555" s="123">
        <v>23210023317</v>
      </c>
      <c r="H555" s="125" t="s">
        <v>843</v>
      </c>
      <c r="I555" s="123" t="s">
        <v>844</v>
      </c>
      <c r="J555" s="123" t="s">
        <v>1633</v>
      </c>
      <c r="K555" s="123">
        <v>34</v>
      </c>
      <c r="L555" s="126">
        <f t="shared" si="19"/>
        <v>2.2666666666666666</v>
      </c>
      <c r="M555" s="123" t="s">
        <v>1634</v>
      </c>
      <c r="N555" s="123">
        <v>15</v>
      </c>
      <c r="O555" s="123">
        <f t="shared" si="18"/>
        <v>0</v>
      </c>
      <c r="P555" s="127" t="s">
        <v>336</v>
      </c>
    </row>
    <row r="556" spans="1:16" s="123" customFormat="1" x14ac:dyDescent="0.25">
      <c r="A556" s="123">
        <v>2015</v>
      </c>
      <c r="B556" s="124">
        <v>60</v>
      </c>
      <c r="C556" s="123" t="s">
        <v>167</v>
      </c>
      <c r="D556" s="123" t="s">
        <v>399</v>
      </c>
      <c r="E556" s="123">
        <v>23317</v>
      </c>
      <c r="F556" s="123">
        <v>15</v>
      </c>
      <c r="G556" s="123">
        <v>23210023317</v>
      </c>
      <c r="H556" s="125" t="s">
        <v>843</v>
      </c>
      <c r="I556" s="123" t="s">
        <v>844</v>
      </c>
      <c r="J556" s="123" t="s">
        <v>1635</v>
      </c>
      <c r="K556" s="123">
        <v>29</v>
      </c>
      <c r="L556" s="126">
        <f t="shared" si="19"/>
        <v>1.9333333333333333</v>
      </c>
      <c r="M556" s="123" t="s">
        <v>1636</v>
      </c>
      <c r="N556" s="123">
        <v>15</v>
      </c>
      <c r="O556" s="123">
        <f t="shared" si="18"/>
        <v>0</v>
      </c>
      <c r="P556" s="127" t="s">
        <v>336</v>
      </c>
    </row>
    <row r="557" spans="1:16" s="123" customFormat="1" x14ac:dyDescent="0.25">
      <c r="A557" s="123">
        <v>2016</v>
      </c>
      <c r="B557" s="124">
        <v>60</v>
      </c>
      <c r="C557" s="123" t="s">
        <v>167</v>
      </c>
      <c r="D557" s="123" t="s">
        <v>399</v>
      </c>
      <c r="E557" s="123">
        <v>23317</v>
      </c>
      <c r="F557" s="123">
        <v>15</v>
      </c>
      <c r="G557" s="123">
        <v>23210023317</v>
      </c>
      <c r="H557" s="125" t="s">
        <v>843</v>
      </c>
      <c r="I557" s="123" t="s">
        <v>844</v>
      </c>
      <c r="J557" s="123" t="s">
        <v>1637</v>
      </c>
      <c r="K557" s="123">
        <v>29</v>
      </c>
      <c r="L557" s="126">
        <f t="shared" si="19"/>
        <v>1.9333333333333333</v>
      </c>
      <c r="M557" s="123" t="s">
        <v>1638</v>
      </c>
      <c r="N557" s="123">
        <v>13</v>
      </c>
      <c r="O557" s="123">
        <f t="shared" si="18"/>
        <v>2</v>
      </c>
      <c r="P557" s="127" t="s">
        <v>336</v>
      </c>
    </row>
    <row r="558" spans="1:16" s="123" customFormat="1" x14ac:dyDescent="0.25">
      <c r="A558" s="123">
        <v>2014</v>
      </c>
      <c r="B558" s="124">
        <v>60</v>
      </c>
      <c r="C558" s="123" t="s">
        <v>167</v>
      </c>
      <c r="D558" s="123" t="s">
        <v>399</v>
      </c>
      <c r="E558" s="123">
        <v>23319</v>
      </c>
      <c r="F558" s="123">
        <v>15</v>
      </c>
      <c r="G558" s="123">
        <v>23210023319</v>
      </c>
      <c r="H558" s="125" t="s">
        <v>851</v>
      </c>
      <c r="I558" s="123" t="s">
        <v>852</v>
      </c>
      <c r="J558" s="123" t="s">
        <v>1639</v>
      </c>
      <c r="K558" s="123">
        <v>35</v>
      </c>
      <c r="L558" s="126">
        <f t="shared" si="19"/>
        <v>2.3333333333333335</v>
      </c>
      <c r="M558" s="123" t="s">
        <v>1640</v>
      </c>
      <c r="N558" s="123">
        <v>12</v>
      </c>
      <c r="O558" s="123">
        <f t="shared" si="18"/>
        <v>3</v>
      </c>
      <c r="P558" s="127" t="s">
        <v>336</v>
      </c>
    </row>
    <row r="559" spans="1:16" s="123" customFormat="1" x14ac:dyDescent="0.25">
      <c r="A559" s="123">
        <v>2015</v>
      </c>
      <c r="B559" s="124">
        <v>60</v>
      </c>
      <c r="C559" s="123" t="s">
        <v>167</v>
      </c>
      <c r="D559" s="123" t="s">
        <v>399</v>
      </c>
      <c r="E559" s="123">
        <v>23319</v>
      </c>
      <c r="F559" s="123">
        <v>15</v>
      </c>
      <c r="G559" s="123">
        <v>23210023319</v>
      </c>
      <c r="H559" s="125" t="s">
        <v>851</v>
      </c>
      <c r="I559" s="123" t="s">
        <v>852</v>
      </c>
      <c r="J559" s="123" t="s">
        <v>1641</v>
      </c>
      <c r="K559" s="123">
        <v>33</v>
      </c>
      <c r="L559" s="126">
        <f t="shared" si="19"/>
        <v>2.2000000000000002</v>
      </c>
      <c r="M559" s="123" t="s">
        <v>1642</v>
      </c>
      <c r="N559" s="123">
        <v>16</v>
      </c>
      <c r="O559" s="123">
        <f t="shared" si="18"/>
        <v>-1</v>
      </c>
      <c r="P559" s="127" t="s">
        <v>336</v>
      </c>
    </row>
    <row r="560" spans="1:16" s="123" customFormat="1" x14ac:dyDescent="0.25">
      <c r="A560" s="123">
        <v>2016</v>
      </c>
      <c r="B560" s="124">
        <v>60</v>
      </c>
      <c r="C560" s="123" t="s">
        <v>167</v>
      </c>
      <c r="D560" s="123" t="s">
        <v>399</v>
      </c>
      <c r="E560" s="123">
        <v>23319</v>
      </c>
      <c r="F560" s="123">
        <v>15</v>
      </c>
      <c r="G560" s="123">
        <v>23210023319</v>
      </c>
      <c r="H560" s="125" t="s">
        <v>851</v>
      </c>
      <c r="I560" s="123" t="s">
        <v>852</v>
      </c>
      <c r="J560" s="123" t="s">
        <v>1643</v>
      </c>
      <c r="K560" s="123">
        <v>40</v>
      </c>
      <c r="L560" s="126">
        <f t="shared" si="19"/>
        <v>2.6666666666666665</v>
      </c>
      <c r="M560" s="123" t="s">
        <v>1644</v>
      </c>
      <c r="N560" s="123">
        <v>13</v>
      </c>
      <c r="O560" s="123">
        <f t="shared" si="18"/>
        <v>2</v>
      </c>
      <c r="P560" s="127" t="s">
        <v>336</v>
      </c>
    </row>
    <row r="561" spans="1:16" s="123" customFormat="1" x14ac:dyDescent="0.25">
      <c r="A561" s="123">
        <v>2014</v>
      </c>
      <c r="B561" s="124">
        <v>60</v>
      </c>
      <c r="C561" s="123" t="s">
        <v>167</v>
      </c>
      <c r="D561" s="123" t="s">
        <v>399</v>
      </c>
      <c r="E561" s="123">
        <v>23441</v>
      </c>
      <c r="F561" s="123">
        <v>15</v>
      </c>
      <c r="G561" s="123">
        <v>23210023441</v>
      </c>
      <c r="H561" s="125" t="s">
        <v>1312</v>
      </c>
      <c r="I561" s="123" t="s">
        <v>1313</v>
      </c>
      <c r="J561" s="123" t="s">
        <v>1645</v>
      </c>
      <c r="K561" s="123">
        <v>23</v>
      </c>
      <c r="L561" s="126">
        <f t="shared" si="19"/>
        <v>1.5333333333333334</v>
      </c>
      <c r="M561" s="123" t="s">
        <v>1646</v>
      </c>
      <c r="N561" s="123">
        <v>15</v>
      </c>
      <c r="O561" s="123">
        <f t="shared" si="18"/>
        <v>0</v>
      </c>
      <c r="P561" s="127" t="s">
        <v>336</v>
      </c>
    </row>
    <row r="562" spans="1:16" s="123" customFormat="1" x14ac:dyDescent="0.25">
      <c r="A562" s="123">
        <v>2015</v>
      </c>
      <c r="B562" s="124">
        <v>60</v>
      </c>
      <c r="C562" s="123" t="s">
        <v>167</v>
      </c>
      <c r="D562" s="123" t="s">
        <v>399</v>
      </c>
      <c r="E562" s="123">
        <v>23441</v>
      </c>
      <c r="F562" s="123">
        <v>15</v>
      </c>
      <c r="G562" s="123">
        <v>23210023441</v>
      </c>
      <c r="H562" s="125" t="s">
        <v>1312</v>
      </c>
      <c r="I562" s="123" t="s">
        <v>1313</v>
      </c>
      <c r="J562" s="123" t="s">
        <v>1647</v>
      </c>
      <c r="K562" s="123">
        <v>18</v>
      </c>
      <c r="L562" s="126">
        <f t="shared" si="19"/>
        <v>1.2</v>
      </c>
      <c r="M562" s="123" t="s">
        <v>1648</v>
      </c>
      <c r="N562" s="123">
        <v>14</v>
      </c>
      <c r="O562" s="123">
        <f t="shared" si="18"/>
        <v>1</v>
      </c>
      <c r="P562" s="127" t="s">
        <v>336</v>
      </c>
    </row>
    <row r="563" spans="1:16" s="123" customFormat="1" x14ac:dyDescent="0.25">
      <c r="A563" s="123">
        <v>2016</v>
      </c>
      <c r="B563" s="124">
        <v>60</v>
      </c>
      <c r="C563" s="123" t="s">
        <v>167</v>
      </c>
      <c r="D563" s="123" t="s">
        <v>399</v>
      </c>
      <c r="E563" s="123">
        <v>23441</v>
      </c>
      <c r="F563" s="123">
        <v>15</v>
      </c>
      <c r="G563" s="123">
        <v>23210023441</v>
      </c>
      <c r="H563" s="125" t="s">
        <v>1312</v>
      </c>
      <c r="I563" s="123" t="s">
        <v>1313</v>
      </c>
      <c r="J563" s="123" t="s">
        <v>1649</v>
      </c>
      <c r="K563" s="123">
        <v>26</v>
      </c>
      <c r="L563" s="126">
        <f t="shared" si="19"/>
        <v>1.7333333333333334</v>
      </c>
      <c r="M563" s="123" t="s">
        <v>1650</v>
      </c>
      <c r="N563" s="123">
        <v>15</v>
      </c>
      <c r="O563" s="123">
        <f t="shared" si="18"/>
        <v>0</v>
      </c>
      <c r="P563" s="127" t="s">
        <v>336</v>
      </c>
    </row>
    <row r="564" spans="1:16" s="123" customFormat="1" x14ac:dyDescent="0.25">
      <c r="A564" s="123">
        <v>2014</v>
      </c>
      <c r="B564" s="124">
        <v>60</v>
      </c>
      <c r="C564" s="123" t="s">
        <v>167</v>
      </c>
      <c r="D564" s="123" t="s">
        <v>399</v>
      </c>
      <c r="E564" s="123">
        <v>25431</v>
      </c>
      <c r="F564" s="123">
        <v>15</v>
      </c>
      <c r="G564" s="123">
        <v>23210025431</v>
      </c>
      <c r="H564" s="125" t="s">
        <v>1207</v>
      </c>
      <c r="I564" s="123" t="s">
        <v>1208</v>
      </c>
      <c r="J564" s="123" t="s">
        <v>1651</v>
      </c>
      <c r="K564" s="123">
        <v>20</v>
      </c>
      <c r="L564" s="126">
        <f t="shared" si="19"/>
        <v>1.3333333333333333</v>
      </c>
      <c r="M564" s="123" t="s">
        <v>1652</v>
      </c>
      <c r="N564" s="123">
        <v>14</v>
      </c>
      <c r="O564" s="123">
        <f t="shared" si="18"/>
        <v>1</v>
      </c>
      <c r="P564" s="127" t="s">
        <v>336</v>
      </c>
    </row>
    <row r="565" spans="1:16" s="123" customFormat="1" x14ac:dyDescent="0.25">
      <c r="A565" s="123">
        <v>2015</v>
      </c>
      <c r="B565" s="124">
        <v>60</v>
      </c>
      <c r="C565" s="123" t="s">
        <v>167</v>
      </c>
      <c r="D565" s="123" t="s">
        <v>399</v>
      </c>
      <c r="E565" s="123">
        <v>25431</v>
      </c>
      <c r="F565" s="123">
        <v>15</v>
      </c>
      <c r="G565" s="123">
        <v>23210025431</v>
      </c>
      <c r="H565" s="125" t="s">
        <v>1207</v>
      </c>
      <c r="I565" s="123" t="s">
        <v>1208</v>
      </c>
      <c r="J565" s="123" t="s">
        <v>1653</v>
      </c>
      <c r="K565" s="123">
        <v>22</v>
      </c>
      <c r="L565" s="126">
        <f t="shared" si="19"/>
        <v>1.4666666666666666</v>
      </c>
      <c r="M565" s="123" t="s">
        <v>1654</v>
      </c>
      <c r="N565" s="123">
        <v>15</v>
      </c>
      <c r="O565" s="123">
        <f t="shared" si="18"/>
        <v>0</v>
      </c>
      <c r="P565" s="127" t="s">
        <v>336</v>
      </c>
    </row>
    <row r="566" spans="1:16" s="123" customFormat="1" x14ac:dyDescent="0.25">
      <c r="A566" s="123">
        <v>2016</v>
      </c>
      <c r="B566" s="124">
        <v>60</v>
      </c>
      <c r="C566" s="123" t="s">
        <v>167</v>
      </c>
      <c r="D566" s="123" t="s">
        <v>399</v>
      </c>
      <c r="E566" s="123">
        <v>25431</v>
      </c>
      <c r="F566" s="123">
        <v>15</v>
      </c>
      <c r="G566" s="123">
        <v>23210025431</v>
      </c>
      <c r="H566" s="125" t="s">
        <v>1207</v>
      </c>
      <c r="I566" s="123" t="s">
        <v>1208</v>
      </c>
      <c r="J566" s="123" t="s">
        <v>1655</v>
      </c>
      <c r="K566" s="123">
        <v>15</v>
      </c>
      <c r="L566" s="126">
        <f t="shared" si="19"/>
        <v>1</v>
      </c>
      <c r="M566" s="123" t="s">
        <v>1656</v>
      </c>
      <c r="N566" s="123">
        <v>14</v>
      </c>
      <c r="O566" s="123">
        <f t="shared" si="18"/>
        <v>1</v>
      </c>
      <c r="P566" s="127" t="s">
        <v>336</v>
      </c>
    </row>
    <row r="567" spans="1:16" s="123" customFormat="1" x14ac:dyDescent="0.25">
      <c r="A567" s="123">
        <v>2014</v>
      </c>
      <c r="B567" s="124">
        <v>60</v>
      </c>
      <c r="C567" s="123" t="s">
        <v>167</v>
      </c>
      <c r="D567" s="123" t="s">
        <v>399</v>
      </c>
      <c r="E567" s="123">
        <v>25523</v>
      </c>
      <c r="F567" s="123">
        <v>15</v>
      </c>
      <c r="G567" s="123">
        <v>23210025523</v>
      </c>
      <c r="H567" s="125" t="s">
        <v>1657</v>
      </c>
      <c r="I567" s="123" t="s">
        <v>1658</v>
      </c>
      <c r="J567" s="123" t="s">
        <v>1659</v>
      </c>
      <c r="K567" s="123">
        <v>33</v>
      </c>
      <c r="L567" s="126">
        <f t="shared" si="19"/>
        <v>2.2000000000000002</v>
      </c>
      <c r="M567" s="123" t="s">
        <v>1660</v>
      </c>
      <c r="N567" s="123">
        <v>14</v>
      </c>
      <c r="O567" s="123">
        <f t="shared" si="18"/>
        <v>1</v>
      </c>
      <c r="P567" s="127" t="s">
        <v>336</v>
      </c>
    </row>
    <row r="568" spans="1:16" s="123" customFormat="1" x14ac:dyDescent="0.25">
      <c r="A568" s="123">
        <v>2015</v>
      </c>
      <c r="B568" s="124">
        <v>60</v>
      </c>
      <c r="C568" s="123" t="s">
        <v>167</v>
      </c>
      <c r="D568" s="123" t="s">
        <v>399</v>
      </c>
      <c r="E568" s="123">
        <v>25523</v>
      </c>
      <c r="F568" s="123">
        <v>15</v>
      </c>
      <c r="G568" s="123">
        <v>23210025523</v>
      </c>
      <c r="H568" s="125" t="s">
        <v>1657</v>
      </c>
      <c r="I568" s="123" t="s">
        <v>1658</v>
      </c>
      <c r="J568" s="123" t="s">
        <v>1661</v>
      </c>
      <c r="K568" s="123">
        <v>17</v>
      </c>
      <c r="L568" s="126">
        <f t="shared" si="19"/>
        <v>1.1333333333333333</v>
      </c>
      <c r="M568" s="123" t="s">
        <v>1662</v>
      </c>
      <c r="N568" s="123">
        <v>15</v>
      </c>
      <c r="O568" s="123">
        <f t="shared" si="18"/>
        <v>0</v>
      </c>
      <c r="P568" s="127" t="s">
        <v>336</v>
      </c>
    </row>
    <row r="569" spans="1:16" s="123" customFormat="1" x14ac:dyDescent="0.25">
      <c r="A569" s="123">
        <v>2016</v>
      </c>
      <c r="B569" s="124">
        <v>60</v>
      </c>
      <c r="C569" s="123" t="s">
        <v>167</v>
      </c>
      <c r="D569" s="123" t="s">
        <v>399</v>
      </c>
      <c r="E569" s="123">
        <v>25523</v>
      </c>
      <c r="F569" s="123">
        <v>15</v>
      </c>
      <c r="G569" s="123">
        <v>23210025523</v>
      </c>
      <c r="H569" s="125" t="s">
        <v>1657</v>
      </c>
      <c r="I569" s="123" t="s">
        <v>1658</v>
      </c>
      <c r="J569" s="123" t="s">
        <v>1663</v>
      </c>
      <c r="K569" s="123">
        <v>21</v>
      </c>
      <c r="L569" s="126">
        <f t="shared" si="19"/>
        <v>1.4</v>
      </c>
      <c r="M569" s="123" t="s">
        <v>1664</v>
      </c>
      <c r="N569" s="123">
        <v>13</v>
      </c>
      <c r="O569" s="123">
        <f t="shared" si="18"/>
        <v>2</v>
      </c>
      <c r="P569" s="127" t="s">
        <v>336</v>
      </c>
    </row>
    <row r="570" spans="1:16" s="123" customFormat="1" x14ac:dyDescent="0.25">
      <c r="A570" s="123">
        <v>2014</v>
      </c>
      <c r="B570" s="124">
        <v>60</v>
      </c>
      <c r="C570" s="123" t="s">
        <v>167</v>
      </c>
      <c r="D570" s="123" t="s">
        <v>399</v>
      </c>
      <c r="E570" s="123">
        <v>31214</v>
      </c>
      <c r="F570" s="123">
        <v>60</v>
      </c>
      <c r="G570" s="123">
        <v>23210031214</v>
      </c>
      <c r="H570" s="125" t="s">
        <v>1099</v>
      </c>
      <c r="I570" s="123" t="s">
        <v>1100</v>
      </c>
      <c r="J570" s="123" t="s">
        <v>1665</v>
      </c>
      <c r="K570" s="123">
        <v>56</v>
      </c>
      <c r="L570" s="126">
        <f t="shared" si="19"/>
        <v>0.93333333333333335</v>
      </c>
      <c r="M570" s="123" t="s">
        <v>1666</v>
      </c>
      <c r="N570" s="123">
        <v>53</v>
      </c>
      <c r="O570" s="123">
        <f t="shared" si="18"/>
        <v>7</v>
      </c>
      <c r="P570" s="127" t="s">
        <v>336</v>
      </c>
    </row>
    <row r="571" spans="1:16" s="123" customFormat="1" x14ac:dyDescent="0.25">
      <c r="A571" s="123">
        <v>2015</v>
      </c>
      <c r="B571" s="124">
        <v>60</v>
      </c>
      <c r="C571" s="123" t="s">
        <v>167</v>
      </c>
      <c r="D571" s="123" t="s">
        <v>399</v>
      </c>
      <c r="E571" s="123">
        <v>31214</v>
      </c>
      <c r="F571" s="123">
        <v>60</v>
      </c>
      <c r="G571" s="123">
        <v>23210031214</v>
      </c>
      <c r="H571" s="125" t="s">
        <v>1099</v>
      </c>
      <c r="I571" s="123" t="s">
        <v>1100</v>
      </c>
      <c r="J571" s="123" t="s">
        <v>1667</v>
      </c>
      <c r="K571" s="123">
        <v>74</v>
      </c>
      <c r="L571" s="126">
        <f t="shared" si="19"/>
        <v>1.2333333333333334</v>
      </c>
      <c r="M571" s="123" t="s">
        <v>1668</v>
      </c>
      <c r="N571" s="123">
        <v>60</v>
      </c>
      <c r="O571" s="123">
        <f t="shared" si="18"/>
        <v>0</v>
      </c>
      <c r="P571" s="127" t="s">
        <v>336</v>
      </c>
    </row>
    <row r="572" spans="1:16" s="123" customFormat="1" x14ac:dyDescent="0.25">
      <c r="A572" s="123">
        <v>2016</v>
      </c>
      <c r="B572" s="124">
        <v>60</v>
      </c>
      <c r="C572" s="123" t="s">
        <v>167</v>
      </c>
      <c r="D572" s="123" t="s">
        <v>399</v>
      </c>
      <c r="E572" s="123">
        <v>31214</v>
      </c>
      <c r="F572" s="123">
        <v>60</v>
      </c>
      <c r="G572" s="123">
        <v>23210031214</v>
      </c>
      <c r="H572" s="125" t="s">
        <v>1099</v>
      </c>
      <c r="I572" s="123" t="s">
        <v>1100</v>
      </c>
      <c r="J572" s="123" t="s">
        <v>1669</v>
      </c>
      <c r="K572" s="123">
        <v>70</v>
      </c>
      <c r="L572" s="126">
        <f t="shared" si="19"/>
        <v>1.1666666666666667</v>
      </c>
      <c r="M572" s="123" t="s">
        <v>1670</v>
      </c>
      <c r="N572" s="123">
        <v>59</v>
      </c>
      <c r="O572" s="123">
        <f t="shared" si="18"/>
        <v>1</v>
      </c>
      <c r="P572" s="127" t="s">
        <v>336</v>
      </c>
    </row>
    <row r="573" spans="1:16" s="123" customFormat="1" x14ac:dyDescent="0.25">
      <c r="A573" s="123">
        <v>2014</v>
      </c>
      <c r="B573" s="124">
        <v>60</v>
      </c>
      <c r="C573" s="123" t="s">
        <v>168</v>
      </c>
      <c r="D573" s="123" t="s">
        <v>331</v>
      </c>
      <c r="E573" s="123">
        <v>24203</v>
      </c>
      <c r="F573" s="123">
        <v>15</v>
      </c>
      <c r="G573" s="123">
        <v>23810024203</v>
      </c>
      <c r="H573" s="125" t="s">
        <v>902</v>
      </c>
      <c r="I573" s="123" t="s">
        <v>903</v>
      </c>
      <c r="J573" s="123" t="s">
        <v>1671</v>
      </c>
      <c r="K573" s="123">
        <v>20</v>
      </c>
      <c r="L573" s="126">
        <f t="shared" si="19"/>
        <v>1.3333333333333333</v>
      </c>
      <c r="M573" s="123" t="s">
        <v>1672</v>
      </c>
      <c r="N573" s="123">
        <v>15</v>
      </c>
      <c r="O573" s="123">
        <f t="shared" si="18"/>
        <v>0</v>
      </c>
      <c r="P573" s="127" t="s">
        <v>336</v>
      </c>
    </row>
    <row r="574" spans="1:16" s="123" customFormat="1" x14ac:dyDescent="0.25">
      <c r="A574" s="123">
        <v>2015</v>
      </c>
      <c r="B574" s="124">
        <v>60</v>
      </c>
      <c r="C574" s="123" t="s">
        <v>168</v>
      </c>
      <c r="D574" s="123" t="s">
        <v>331</v>
      </c>
      <c r="E574" s="123">
        <v>24203</v>
      </c>
      <c r="F574" s="123">
        <v>15</v>
      </c>
      <c r="G574" s="123">
        <v>23810024203</v>
      </c>
      <c r="H574" s="125" t="s">
        <v>902</v>
      </c>
      <c r="I574" s="123" t="s">
        <v>903</v>
      </c>
      <c r="J574" s="123" t="s">
        <v>1673</v>
      </c>
      <c r="K574" s="123">
        <v>27</v>
      </c>
      <c r="L574" s="126">
        <f t="shared" si="19"/>
        <v>1.8</v>
      </c>
      <c r="M574" s="123" t="s">
        <v>1674</v>
      </c>
      <c r="N574" s="123">
        <v>14</v>
      </c>
      <c r="O574" s="123">
        <f t="shared" si="18"/>
        <v>1</v>
      </c>
      <c r="P574" s="127" t="s">
        <v>336</v>
      </c>
    </row>
    <row r="575" spans="1:16" s="123" customFormat="1" x14ac:dyDescent="0.25">
      <c r="A575" s="123">
        <v>2016</v>
      </c>
      <c r="B575" s="124">
        <v>60</v>
      </c>
      <c r="C575" s="123" t="s">
        <v>168</v>
      </c>
      <c r="D575" s="123" t="s">
        <v>331</v>
      </c>
      <c r="E575" s="123">
        <v>24203</v>
      </c>
      <c r="F575" s="123">
        <v>15</v>
      </c>
      <c r="G575" s="123">
        <v>23810024203</v>
      </c>
      <c r="H575" s="125" t="s">
        <v>902</v>
      </c>
      <c r="I575" s="123" t="s">
        <v>903</v>
      </c>
      <c r="J575" s="123" t="s">
        <v>1675</v>
      </c>
      <c r="K575" s="123">
        <v>29</v>
      </c>
      <c r="L575" s="126">
        <f t="shared" si="19"/>
        <v>1.9333333333333333</v>
      </c>
      <c r="M575" s="123" t="s">
        <v>1676</v>
      </c>
      <c r="N575" s="123">
        <v>15</v>
      </c>
      <c r="O575" s="123">
        <f t="shared" si="18"/>
        <v>0</v>
      </c>
      <c r="P575" s="127" t="s">
        <v>336</v>
      </c>
    </row>
    <row r="576" spans="1:16" s="123" customFormat="1" x14ac:dyDescent="0.25">
      <c r="A576" s="123">
        <v>2014</v>
      </c>
      <c r="B576" s="124">
        <v>60</v>
      </c>
      <c r="C576" s="123" t="s">
        <v>168</v>
      </c>
      <c r="D576" s="123" t="s">
        <v>331</v>
      </c>
      <c r="E576" s="123">
        <v>30001</v>
      </c>
      <c r="F576" s="123">
        <v>105</v>
      </c>
      <c r="G576" s="123">
        <v>23810030001</v>
      </c>
      <c r="H576" s="125" t="s">
        <v>332</v>
      </c>
      <c r="I576" s="123" t="s">
        <v>333</v>
      </c>
      <c r="J576" s="123" t="s">
        <v>1677</v>
      </c>
      <c r="K576" s="123">
        <v>76</v>
      </c>
      <c r="L576" s="126">
        <f t="shared" si="19"/>
        <v>0.72380952380952379</v>
      </c>
      <c r="M576" s="123" t="s">
        <v>1678</v>
      </c>
      <c r="N576" s="123">
        <v>95</v>
      </c>
      <c r="O576" s="123">
        <f t="shared" si="18"/>
        <v>10</v>
      </c>
      <c r="P576" s="127" t="s">
        <v>336</v>
      </c>
    </row>
    <row r="577" spans="1:16" s="123" customFormat="1" x14ac:dyDescent="0.25">
      <c r="A577" s="123">
        <v>2015</v>
      </c>
      <c r="B577" s="124">
        <v>60</v>
      </c>
      <c r="C577" s="123" t="s">
        <v>168</v>
      </c>
      <c r="D577" s="123" t="s">
        <v>331</v>
      </c>
      <c r="E577" s="123">
        <v>30001</v>
      </c>
      <c r="F577" s="123">
        <v>105</v>
      </c>
      <c r="G577" s="123">
        <v>23810030001</v>
      </c>
      <c r="H577" s="125" t="s">
        <v>332</v>
      </c>
      <c r="I577" s="123" t="s">
        <v>333</v>
      </c>
      <c r="J577" s="123" t="s">
        <v>1679</v>
      </c>
      <c r="K577" s="123">
        <v>77</v>
      </c>
      <c r="L577" s="126">
        <f t="shared" si="19"/>
        <v>0.73333333333333328</v>
      </c>
      <c r="M577" s="123" t="s">
        <v>1680</v>
      </c>
      <c r="N577" s="123">
        <v>97</v>
      </c>
      <c r="O577" s="123">
        <f t="shared" si="18"/>
        <v>8</v>
      </c>
      <c r="P577" s="127" t="s">
        <v>336</v>
      </c>
    </row>
    <row r="578" spans="1:16" s="123" customFormat="1" x14ac:dyDescent="0.25">
      <c r="A578" s="123">
        <v>2016</v>
      </c>
      <c r="B578" s="124">
        <v>60</v>
      </c>
      <c r="C578" s="123" t="s">
        <v>168</v>
      </c>
      <c r="D578" s="123" t="s">
        <v>331</v>
      </c>
      <c r="E578" s="123">
        <v>30001</v>
      </c>
      <c r="F578" s="123">
        <v>105</v>
      </c>
      <c r="G578" s="123">
        <v>23810030001</v>
      </c>
      <c r="H578" s="125" t="s">
        <v>332</v>
      </c>
      <c r="I578" s="123" t="s">
        <v>333</v>
      </c>
      <c r="J578" s="123" t="s">
        <v>1681</v>
      </c>
      <c r="K578" s="123">
        <v>58</v>
      </c>
      <c r="L578" s="126">
        <f t="shared" si="19"/>
        <v>0.55238095238095242</v>
      </c>
      <c r="M578" s="123" t="s">
        <v>1682</v>
      </c>
      <c r="N578" s="123">
        <v>89</v>
      </c>
      <c r="O578" s="123">
        <f t="shared" si="18"/>
        <v>16</v>
      </c>
      <c r="P578" s="127" t="s">
        <v>336</v>
      </c>
    </row>
    <row r="579" spans="1:16" s="123" customFormat="1" x14ac:dyDescent="0.25">
      <c r="A579" s="123">
        <v>2014</v>
      </c>
      <c r="B579" s="124">
        <v>60</v>
      </c>
      <c r="C579" s="123" t="s">
        <v>168</v>
      </c>
      <c r="D579" s="123" t="s">
        <v>331</v>
      </c>
      <c r="E579" s="123">
        <v>31202</v>
      </c>
      <c r="F579" s="123">
        <v>35</v>
      </c>
      <c r="G579" s="123">
        <v>23810031202</v>
      </c>
      <c r="H579" s="125" t="s">
        <v>341</v>
      </c>
      <c r="I579" s="123" t="s">
        <v>342</v>
      </c>
      <c r="J579" s="123" t="s">
        <v>1683</v>
      </c>
      <c r="K579" s="123">
        <v>40</v>
      </c>
      <c r="L579" s="126">
        <f t="shared" si="19"/>
        <v>1.1428571428571428</v>
      </c>
      <c r="M579" s="123" t="s">
        <v>1684</v>
      </c>
      <c r="N579" s="123">
        <v>35</v>
      </c>
      <c r="O579" s="123">
        <f t="shared" ref="O579:O642" si="20">IFERROR(F579-N579,"-")</f>
        <v>0</v>
      </c>
      <c r="P579" s="127" t="s">
        <v>336</v>
      </c>
    </row>
    <row r="580" spans="1:16" s="123" customFormat="1" x14ac:dyDescent="0.25">
      <c r="A580" s="123">
        <v>2015</v>
      </c>
      <c r="B580" s="124">
        <v>60</v>
      </c>
      <c r="C580" s="123" t="s">
        <v>168</v>
      </c>
      <c r="D580" s="123" t="s">
        <v>331</v>
      </c>
      <c r="E580" s="123">
        <v>31202</v>
      </c>
      <c r="F580" s="123">
        <v>35</v>
      </c>
      <c r="G580" s="123">
        <v>23810031202</v>
      </c>
      <c r="H580" s="125" t="s">
        <v>341</v>
      </c>
      <c r="I580" s="123" t="s">
        <v>342</v>
      </c>
      <c r="J580" s="123" t="s">
        <v>1685</v>
      </c>
      <c r="K580" s="123">
        <v>82</v>
      </c>
      <c r="L580" s="126">
        <f t="shared" si="19"/>
        <v>2.342857142857143</v>
      </c>
      <c r="M580" s="123" t="s">
        <v>1686</v>
      </c>
      <c r="N580" s="123">
        <v>34</v>
      </c>
      <c r="O580" s="123">
        <f t="shared" si="20"/>
        <v>1</v>
      </c>
      <c r="P580" s="127" t="s">
        <v>336</v>
      </c>
    </row>
    <row r="581" spans="1:16" s="123" customFormat="1" x14ac:dyDescent="0.25">
      <c r="A581" s="123">
        <v>2016</v>
      </c>
      <c r="B581" s="124">
        <v>60</v>
      </c>
      <c r="C581" s="123" t="s">
        <v>168</v>
      </c>
      <c r="D581" s="123" t="s">
        <v>331</v>
      </c>
      <c r="E581" s="123">
        <v>31202</v>
      </c>
      <c r="F581" s="123">
        <v>35</v>
      </c>
      <c r="G581" s="123">
        <v>23810031202</v>
      </c>
      <c r="H581" s="125" t="s">
        <v>341</v>
      </c>
      <c r="I581" s="123" t="s">
        <v>342</v>
      </c>
      <c r="J581" s="123" t="s">
        <v>1687</v>
      </c>
      <c r="K581" s="123">
        <v>76</v>
      </c>
      <c r="L581" s="126">
        <f t="shared" si="19"/>
        <v>2.1714285714285713</v>
      </c>
      <c r="M581" s="123" t="s">
        <v>1688</v>
      </c>
      <c r="N581" s="123">
        <v>35</v>
      </c>
      <c r="O581" s="123">
        <f t="shared" si="20"/>
        <v>0</v>
      </c>
      <c r="P581" s="127" t="s">
        <v>336</v>
      </c>
    </row>
    <row r="582" spans="1:16" s="123" customFormat="1" x14ac:dyDescent="0.25">
      <c r="A582" s="123">
        <v>2014</v>
      </c>
      <c r="B582" s="124">
        <v>60</v>
      </c>
      <c r="C582" s="123" t="s">
        <v>168</v>
      </c>
      <c r="D582" s="123" t="s">
        <v>331</v>
      </c>
      <c r="E582" s="123">
        <v>31210</v>
      </c>
      <c r="F582" s="123">
        <v>35</v>
      </c>
      <c r="G582" s="123">
        <v>23810031210</v>
      </c>
      <c r="H582" s="125" t="s">
        <v>352</v>
      </c>
      <c r="I582" s="123" t="s">
        <v>353</v>
      </c>
      <c r="J582" s="123" t="s">
        <v>1689</v>
      </c>
      <c r="K582" s="123">
        <v>51</v>
      </c>
      <c r="L582" s="126">
        <f t="shared" si="19"/>
        <v>1.4571428571428571</v>
      </c>
      <c r="M582" s="123" t="s">
        <v>1690</v>
      </c>
      <c r="N582" s="123">
        <v>35</v>
      </c>
      <c r="O582" s="123">
        <f t="shared" si="20"/>
        <v>0</v>
      </c>
      <c r="P582" s="127" t="s">
        <v>336</v>
      </c>
    </row>
    <row r="583" spans="1:16" s="123" customFormat="1" x14ac:dyDescent="0.25">
      <c r="A583" s="123">
        <v>2015</v>
      </c>
      <c r="B583" s="124">
        <v>60</v>
      </c>
      <c r="C583" s="123" t="s">
        <v>168</v>
      </c>
      <c r="D583" s="123" t="s">
        <v>331</v>
      </c>
      <c r="E583" s="123">
        <v>31210</v>
      </c>
      <c r="F583" s="123">
        <v>35</v>
      </c>
      <c r="G583" s="123">
        <v>23810031210</v>
      </c>
      <c r="H583" s="125" t="s">
        <v>352</v>
      </c>
      <c r="I583" s="123" t="s">
        <v>353</v>
      </c>
      <c r="J583" s="123" t="s">
        <v>1691</v>
      </c>
      <c r="K583" s="123">
        <v>28</v>
      </c>
      <c r="L583" s="126">
        <f t="shared" si="19"/>
        <v>0.8</v>
      </c>
      <c r="M583" s="123" t="s">
        <v>1692</v>
      </c>
      <c r="N583" s="123">
        <v>35</v>
      </c>
      <c r="O583" s="123">
        <f t="shared" si="20"/>
        <v>0</v>
      </c>
      <c r="P583" s="127" t="s">
        <v>336</v>
      </c>
    </row>
    <row r="584" spans="1:16" s="123" customFormat="1" x14ac:dyDescent="0.25">
      <c r="A584" s="123">
        <v>2016</v>
      </c>
      <c r="B584" s="124">
        <v>60</v>
      </c>
      <c r="C584" s="123" t="s">
        <v>168</v>
      </c>
      <c r="D584" s="123" t="s">
        <v>331</v>
      </c>
      <c r="E584" s="123">
        <v>31210</v>
      </c>
      <c r="F584" s="123">
        <v>35</v>
      </c>
      <c r="G584" s="123">
        <v>23810031210</v>
      </c>
      <c r="H584" s="125" t="s">
        <v>352</v>
      </c>
      <c r="I584" s="123" t="s">
        <v>353</v>
      </c>
      <c r="J584" s="123" t="s">
        <v>1693</v>
      </c>
      <c r="K584" s="123">
        <v>30</v>
      </c>
      <c r="L584" s="126">
        <f t="shared" si="19"/>
        <v>0.8571428571428571</v>
      </c>
      <c r="M584" s="123" t="s">
        <v>1694</v>
      </c>
      <c r="N584" s="123">
        <v>34</v>
      </c>
      <c r="O584" s="123">
        <f t="shared" si="20"/>
        <v>1</v>
      </c>
      <c r="P584" s="127" t="s">
        <v>336</v>
      </c>
    </row>
    <row r="585" spans="1:16" s="123" customFormat="1" x14ac:dyDescent="0.25">
      <c r="A585" s="123">
        <v>2014</v>
      </c>
      <c r="B585" s="124">
        <v>60</v>
      </c>
      <c r="C585" s="123" t="s">
        <v>168</v>
      </c>
      <c r="D585" s="123" t="s">
        <v>331</v>
      </c>
      <c r="E585" s="123">
        <v>33005</v>
      </c>
      <c r="F585" s="123">
        <v>30</v>
      </c>
      <c r="G585" s="123">
        <v>23810033005</v>
      </c>
      <c r="H585" s="125" t="s">
        <v>363</v>
      </c>
      <c r="I585" s="123" t="s">
        <v>364</v>
      </c>
      <c r="J585" s="123" t="s">
        <v>1695</v>
      </c>
      <c r="K585" s="123">
        <v>85</v>
      </c>
      <c r="L585" s="126">
        <f t="shared" si="19"/>
        <v>2.8333333333333335</v>
      </c>
      <c r="M585" s="123" t="s">
        <v>1696</v>
      </c>
      <c r="N585" s="123" t="s">
        <v>367</v>
      </c>
      <c r="O585" s="123" t="str">
        <f t="shared" si="20"/>
        <v>-</v>
      </c>
      <c r="P585" s="127" t="s">
        <v>336</v>
      </c>
    </row>
    <row r="586" spans="1:16" s="123" customFormat="1" x14ac:dyDescent="0.25">
      <c r="A586" s="123">
        <v>2015</v>
      </c>
      <c r="B586" s="124">
        <v>60</v>
      </c>
      <c r="C586" s="123" t="s">
        <v>168</v>
      </c>
      <c r="D586" s="123" t="s">
        <v>331</v>
      </c>
      <c r="E586" s="123">
        <v>33005</v>
      </c>
      <c r="F586" s="123">
        <v>30</v>
      </c>
      <c r="G586" s="123">
        <v>23810033005</v>
      </c>
      <c r="H586" s="125" t="s">
        <v>363</v>
      </c>
      <c r="I586" s="123" t="s">
        <v>364</v>
      </c>
      <c r="J586" s="123" t="s">
        <v>1697</v>
      </c>
      <c r="K586" s="123">
        <v>90</v>
      </c>
      <c r="L586" s="126">
        <f t="shared" si="19"/>
        <v>3</v>
      </c>
      <c r="M586" s="123" t="s">
        <v>1698</v>
      </c>
      <c r="N586" s="123" t="s">
        <v>367</v>
      </c>
      <c r="O586" s="123" t="str">
        <f t="shared" si="20"/>
        <v>-</v>
      </c>
      <c r="P586" s="127" t="s">
        <v>336</v>
      </c>
    </row>
    <row r="587" spans="1:16" s="123" customFormat="1" x14ac:dyDescent="0.25">
      <c r="A587" s="123">
        <v>2016</v>
      </c>
      <c r="B587" s="124">
        <v>60</v>
      </c>
      <c r="C587" s="123" t="s">
        <v>168</v>
      </c>
      <c r="D587" s="123" t="s">
        <v>331</v>
      </c>
      <c r="E587" s="123">
        <v>33005</v>
      </c>
      <c r="F587" s="123">
        <v>30</v>
      </c>
      <c r="G587" s="123">
        <v>23810033005</v>
      </c>
      <c r="H587" s="125" t="s">
        <v>363</v>
      </c>
      <c r="I587" s="123" t="s">
        <v>364</v>
      </c>
      <c r="J587" s="123" t="s">
        <v>1699</v>
      </c>
      <c r="K587" s="123">
        <v>77</v>
      </c>
      <c r="L587" s="126">
        <f t="shared" si="19"/>
        <v>2.5666666666666669</v>
      </c>
      <c r="M587" s="123" t="s">
        <v>1700</v>
      </c>
      <c r="N587" s="123">
        <v>30</v>
      </c>
      <c r="O587" s="123">
        <f t="shared" si="20"/>
        <v>0</v>
      </c>
      <c r="P587" s="127" t="s">
        <v>336</v>
      </c>
    </row>
    <row r="588" spans="1:16" s="123" customFormat="1" x14ac:dyDescent="0.25">
      <c r="A588" s="123">
        <v>2014</v>
      </c>
      <c r="B588" s="124">
        <v>60</v>
      </c>
      <c r="C588" s="123" t="s">
        <v>168</v>
      </c>
      <c r="D588" s="123" t="s">
        <v>331</v>
      </c>
      <c r="E588" s="123">
        <v>33601</v>
      </c>
      <c r="F588" s="123">
        <v>31</v>
      </c>
      <c r="G588" s="123">
        <v>23810033601</v>
      </c>
      <c r="H588" s="125" t="s">
        <v>456</v>
      </c>
      <c r="I588" s="123" t="s">
        <v>457</v>
      </c>
      <c r="J588" s="123" t="s">
        <v>1701</v>
      </c>
      <c r="K588" s="123">
        <v>126</v>
      </c>
      <c r="L588" s="126">
        <f t="shared" si="19"/>
        <v>4.064516129032258</v>
      </c>
      <c r="M588" s="123" t="s">
        <v>1702</v>
      </c>
      <c r="N588" s="123">
        <v>28</v>
      </c>
      <c r="O588" s="123">
        <f t="shared" si="20"/>
        <v>3</v>
      </c>
      <c r="P588" s="127" t="s">
        <v>336</v>
      </c>
    </row>
    <row r="589" spans="1:16" s="123" customFormat="1" x14ac:dyDescent="0.25">
      <c r="A589" s="123">
        <v>2015</v>
      </c>
      <c r="B589" s="124">
        <v>60</v>
      </c>
      <c r="C589" s="123" t="s">
        <v>168</v>
      </c>
      <c r="D589" s="123" t="s">
        <v>331</v>
      </c>
      <c r="E589" s="123">
        <v>33601</v>
      </c>
      <c r="F589" s="123">
        <v>32</v>
      </c>
      <c r="G589" s="123">
        <v>23810033601</v>
      </c>
      <c r="H589" s="125" t="s">
        <v>456</v>
      </c>
      <c r="I589" s="123" t="s">
        <v>457</v>
      </c>
      <c r="J589" s="123" t="s">
        <v>1703</v>
      </c>
      <c r="K589" s="123">
        <v>87</v>
      </c>
      <c r="L589" s="126">
        <f t="shared" si="19"/>
        <v>2.71875</v>
      </c>
      <c r="M589" s="123" t="s">
        <v>1704</v>
      </c>
      <c r="N589" s="123">
        <v>32</v>
      </c>
      <c r="O589" s="123">
        <f t="shared" si="20"/>
        <v>0</v>
      </c>
      <c r="P589" s="127" t="s">
        <v>336</v>
      </c>
    </row>
    <row r="590" spans="1:16" s="123" customFormat="1" x14ac:dyDescent="0.25">
      <c r="A590" s="123">
        <v>2016</v>
      </c>
      <c r="B590" s="124">
        <v>60</v>
      </c>
      <c r="C590" s="123" t="s">
        <v>168</v>
      </c>
      <c r="D590" s="123" t="s">
        <v>331</v>
      </c>
      <c r="E590" s="123">
        <v>33601</v>
      </c>
      <c r="F590" s="123">
        <v>32</v>
      </c>
      <c r="G590" s="123">
        <v>23810033601</v>
      </c>
      <c r="H590" s="125" t="s">
        <v>456</v>
      </c>
      <c r="I590" s="123" t="s">
        <v>457</v>
      </c>
      <c r="J590" s="123" t="s">
        <v>1705</v>
      </c>
      <c r="K590" s="123">
        <v>90</v>
      </c>
      <c r="L590" s="126">
        <f t="shared" si="19"/>
        <v>2.8125</v>
      </c>
      <c r="M590" s="123" t="s">
        <v>1706</v>
      </c>
      <c r="N590" s="123">
        <v>28</v>
      </c>
      <c r="O590" s="123">
        <f t="shared" si="20"/>
        <v>4</v>
      </c>
      <c r="P590" s="127" t="s">
        <v>336</v>
      </c>
    </row>
    <row r="591" spans="1:16" s="123" customFormat="1" x14ac:dyDescent="0.25">
      <c r="A591" s="123">
        <v>2014</v>
      </c>
      <c r="B591" s="124">
        <v>60</v>
      </c>
      <c r="C591" s="123" t="s">
        <v>168</v>
      </c>
      <c r="D591" s="123" t="s">
        <v>399</v>
      </c>
      <c r="E591" s="123">
        <v>24240</v>
      </c>
      <c r="F591" s="123">
        <v>15</v>
      </c>
      <c r="G591" s="123">
        <v>23210024240</v>
      </c>
      <c r="H591" s="125" t="s">
        <v>956</v>
      </c>
      <c r="I591" s="123" t="s">
        <v>957</v>
      </c>
      <c r="J591" s="123" t="s">
        <v>1707</v>
      </c>
      <c r="K591" s="123">
        <v>12</v>
      </c>
      <c r="L591" s="126">
        <f t="shared" si="19"/>
        <v>0.8</v>
      </c>
      <c r="M591" s="123" t="s">
        <v>1708</v>
      </c>
      <c r="N591" s="123">
        <v>14</v>
      </c>
      <c r="O591" s="123">
        <f t="shared" si="20"/>
        <v>1</v>
      </c>
      <c r="P591" s="127" t="s">
        <v>336</v>
      </c>
    </row>
    <row r="592" spans="1:16" s="123" customFormat="1" x14ac:dyDescent="0.25">
      <c r="A592" s="123">
        <v>2015</v>
      </c>
      <c r="B592" s="124">
        <v>60</v>
      </c>
      <c r="C592" s="123" t="s">
        <v>168</v>
      </c>
      <c r="D592" s="123" t="s">
        <v>399</v>
      </c>
      <c r="E592" s="123">
        <v>24240</v>
      </c>
      <c r="F592" s="123">
        <v>15</v>
      </c>
      <c r="G592" s="123">
        <v>23210024240</v>
      </c>
      <c r="H592" s="125" t="s">
        <v>956</v>
      </c>
      <c r="I592" s="123" t="s">
        <v>957</v>
      </c>
      <c r="J592" s="123" t="s">
        <v>1709</v>
      </c>
      <c r="K592" s="123">
        <v>19</v>
      </c>
      <c r="L592" s="126">
        <f t="shared" si="19"/>
        <v>1.2666666666666666</v>
      </c>
      <c r="M592" s="123" t="s">
        <v>1710</v>
      </c>
      <c r="N592" s="123">
        <v>14</v>
      </c>
      <c r="O592" s="123">
        <f t="shared" si="20"/>
        <v>1</v>
      </c>
      <c r="P592" s="127" t="s">
        <v>336</v>
      </c>
    </row>
    <row r="593" spans="1:16" s="123" customFormat="1" x14ac:dyDescent="0.25">
      <c r="A593" s="123">
        <v>2016</v>
      </c>
      <c r="B593" s="124">
        <v>60</v>
      </c>
      <c r="C593" s="123" t="s">
        <v>168</v>
      </c>
      <c r="D593" s="123" t="s">
        <v>399</v>
      </c>
      <c r="E593" s="123">
        <v>24240</v>
      </c>
      <c r="F593" s="123">
        <v>15</v>
      </c>
      <c r="G593" s="123">
        <v>23210024240</v>
      </c>
      <c r="H593" s="125" t="s">
        <v>956</v>
      </c>
      <c r="I593" s="123" t="s">
        <v>957</v>
      </c>
      <c r="J593" s="123" t="s">
        <v>1711</v>
      </c>
      <c r="K593" s="123">
        <v>22</v>
      </c>
      <c r="L593" s="126">
        <f t="shared" si="19"/>
        <v>1.4666666666666666</v>
      </c>
      <c r="M593" s="123" t="s">
        <v>1712</v>
      </c>
      <c r="N593" s="123">
        <v>14</v>
      </c>
      <c r="O593" s="123">
        <f t="shared" si="20"/>
        <v>1</v>
      </c>
      <c r="P593" s="127" t="s">
        <v>336</v>
      </c>
    </row>
    <row r="594" spans="1:16" s="123" customFormat="1" x14ac:dyDescent="0.25">
      <c r="A594" s="123">
        <v>2014</v>
      </c>
      <c r="B594" s="124">
        <v>60</v>
      </c>
      <c r="C594" s="123" t="s">
        <v>168</v>
      </c>
      <c r="D594" s="123" t="s">
        <v>399</v>
      </c>
      <c r="E594" s="123">
        <v>33411</v>
      </c>
      <c r="F594" s="123">
        <v>30</v>
      </c>
      <c r="G594" s="123">
        <v>23210033411</v>
      </c>
      <c r="H594" s="125" t="s">
        <v>416</v>
      </c>
      <c r="I594" s="123" t="s">
        <v>417</v>
      </c>
      <c r="J594" s="123" t="s">
        <v>1713</v>
      </c>
      <c r="K594" s="123">
        <v>44</v>
      </c>
      <c r="L594" s="126">
        <f t="shared" si="19"/>
        <v>1.4666666666666666</v>
      </c>
      <c r="M594" s="123" t="s">
        <v>1714</v>
      </c>
      <c r="N594" s="123">
        <v>24</v>
      </c>
      <c r="O594" s="123">
        <f t="shared" si="20"/>
        <v>6</v>
      </c>
      <c r="P594" s="127" t="s">
        <v>336</v>
      </c>
    </row>
    <row r="595" spans="1:16" s="123" customFormat="1" x14ac:dyDescent="0.25">
      <c r="A595" s="123">
        <v>2015</v>
      </c>
      <c r="B595" s="124">
        <v>60</v>
      </c>
      <c r="C595" s="123" t="s">
        <v>168</v>
      </c>
      <c r="D595" s="123" t="s">
        <v>399</v>
      </c>
      <c r="E595" s="123">
        <v>33411</v>
      </c>
      <c r="F595" s="123">
        <v>30</v>
      </c>
      <c r="G595" s="123">
        <v>23210033411</v>
      </c>
      <c r="H595" s="125" t="s">
        <v>416</v>
      </c>
      <c r="I595" s="123" t="s">
        <v>417</v>
      </c>
      <c r="J595" s="123" t="s">
        <v>1715</v>
      </c>
      <c r="K595" s="123">
        <v>65</v>
      </c>
      <c r="L595" s="126">
        <f t="shared" si="19"/>
        <v>2.1666666666666665</v>
      </c>
      <c r="M595" s="123" t="s">
        <v>1716</v>
      </c>
      <c r="N595" s="123">
        <v>29</v>
      </c>
      <c r="O595" s="123">
        <f t="shared" si="20"/>
        <v>1</v>
      </c>
      <c r="P595" s="127" t="s">
        <v>336</v>
      </c>
    </row>
    <row r="596" spans="1:16" s="123" customFormat="1" x14ac:dyDescent="0.25">
      <c r="A596" s="123">
        <v>2016</v>
      </c>
      <c r="B596" s="124">
        <v>60</v>
      </c>
      <c r="C596" s="123" t="s">
        <v>168</v>
      </c>
      <c r="D596" s="123" t="s">
        <v>399</v>
      </c>
      <c r="E596" s="123">
        <v>33411</v>
      </c>
      <c r="F596" s="123">
        <v>30</v>
      </c>
      <c r="G596" s="123">
        <v>23210033411</v>
      </c>
      <c r="H596" s="125" t="s">
        <v>416</v>
      </c>
      <c r="I596" s="123" t="s">
        <v>417</v>
      </c>
      <c r="J596" s="123" t="s">
        <v>1717</v>
      </c>
      <c r="K596" s="123">
        <v>52</v>
      </c>
      <c r="L596" s="126">
        <f t="shared" si="19"/>
        <v>1.7333333333333334</v>
      </c>
      <c r="M596" s="123" t="s">
        <v>1718</v>
      </c>
      <c r="N596" s="123">
        <v>30</v>
      </c>
      <c r="O596" s="123">
        <f t="shared" si="20"/>
        <v>0</v>
      </c>
      <c r="P596" s="127" t="s">
        <v>336</v>
      </c>
    </row>
    <row r="597" spans="1:16" s="123" customFormat="1" x14ac:dyDescent="0.25">
      <c r="A597" s="123">
        <v>2014</v>
      </c>
      <c r="B597" s="124">
        <v>60</v>
      </c>
      <c r="C597" s="123" t="s">
        <v>168</v>
      </c>
      <c r="D597" s="123" t="s">
        <v>399</v>
      </c>
      <c r="E597" s="123">
        <v>33610</v>
      </c>
      <c r="F597" s="123">
        <v>30</v>
      </c>
      <c r="G597" s="123">
        <v>23210033610</v>
      </c>
      <c r="H597" s="125" t="s">
        <v>464</v>
      </c>
      <c r="I597" s="123" t="s">
        <v>465</v>
      </c>
      <c r="J597" s="123" t="s">
        <v>1719</v>
      </c>
      <c r="K597" s="123">
        <v>64</v>
      </c>
      <c r="L597" s="126">
        <f t="shared" si="19"/>
        <v>2.1333333333333333</v>
      </c>
      <c r="M597" s="123" t="s">
        <v>1720</v>
      </c>
      <c r="N597" s="123">
        <v>29</v>
      </c>
      <c r="O597" s="123">
        <f t="shared" si="20"/>
        <v>1</v>
      </c>
      <c r="P597" s="127" t="s">
        <v>336</v>
      </c>
    </row>
    <row r="598" spans="1:16" s="123" customFormat="1" x14ac:dyDescent="0.25">
      <c r="A598" s="123">
        <v>2015</v>
      </c>
      <c r="B598" s="124">
        <v>60</v>
      </c>
      <c r="C598" s="123" t="s">
        <v>168</v>
      </c>
      <c r="D598" s="123" t="s">
        <v>399</v>
      </c>
      <c r="E598" s="123">
        <v>33610</v>
      </c>
      <c r="F598" s="123">
        <v>30</v>
      </c>
      <c r="G598" s="123">
        <v>23210033610</v>
      </c>
      <c r="H598" s="125" t="s">
        <v>464</v>
      </c>
      <c r="I598" s="123" t="s">
        <v>465</v>
      </c>
      <c r="J598" s="123" t="s">
        <v>1721</v>
      </c>
      <c r="K598" s="123">
        <v>57</v>
      </c>
      <c r="L598" s="126">
        <f t="shared" si="19"/>
        <v>1.9</v>
      </c>
      <c r="M598" s="123" t="s">
        <v>1722</v>
      </c>
      <c r="N598" s="123">
        <v>29</v>
      </c>
      <c r="O598" s="123">
        <f t="shared" si="20"/>
        <v>1</v>
      </c>
      <c r="P598" s="127" t="s">
        <v>336</v>
      </c>
    </row>
    <row r="599" spans="1:16" s="123" customFormat="1" x14ac:dyDescent="0.25">
      <c r="A599" s="123">
        <v>2016</v>
      </c>
      <c r="B599" s="124">
        <v>60</v>
      </c>
      <c r="C599" s="123" t="s">
        <v>168</v>
      </c>
      <c r="D599" s="123" t="s">
        <v>399</v>
      </c>
      <c r="E599" s="123">
        <v>33610</v>
      </c>
      <c r="F599" s="123">
        <v>30</v>
      </c>
      <c r="G599" s="123">
        <v>23210033610</v>
      </c>
      <c r="H599" s="125" t="s">
        <v>464</v>
      </c>
      <c r="I599" s="123" t="s">
        <v>465</v>
      </c>
      <c r="J599" s="123" t="s">
        <v>1723</v>
      </c>
      <c r="K599" s="123">
        <v>61</v>
      </c>
      <c r="L599" s="126">
        <f t="shared" si="19"/>
        <v>2.0333333333333332</v>
      </c>
      <c r="M599" s="123" t="s">
        <v>1724</v>
      </c>
      <c r="N599" s="123">
        <v>28</v>
      </c>
      <c r="O599" s="123">
        <f t="shared" si="20"/>
        <v>2</v>
      </c>
      <c r="P599" s="127" t="s">
        <v>336</v>
      </c>
    </row>
    <row r="600" spans="1:16" s="123" customFormat="1" x14ac:dyDescent="0.25">
      <c r="A600" s="123">
        <v>2014</v>
      </c>
      <c r="B600" s="124">
        <v>60</v>
      </c>
      <c r="C600" s="123" t="s">
        <v>168</v>
      </c>
      <c r="D600" s="123" t="s">
        <v>399</v>
      </c>
      <c r="E600" s="123">
        <v>34307</v>
      </c>
      <c r="F600" s="123">
        <v>15</v>
      </c>
      <c r="G600" s="123">
        <v>23210034307</v>
      </c>
      <c r="H600" s="125" t="s">
        <v>875</v>
      </c>
      <c r="I600" s="123" t="s">
        <v>876</v>
      </c>
      <c r="J600" s="123" t="s">
        <v>1725</v>
      </c>
      <c r="K600" s="123">
        <v>5</v>
      </c>
      <c r="L600" s="126">
        <f t="shared" si="19"/>
        <v>0.33333333333333331</v>
      </c>
      <c r="M600" s="123" t="s">
        <v>1726</v>
      </c>
      <c r="N600" s="123">
        <v>14</v>
      </c>
      <c r="O600" s="123">
        <f t="shared" si="20"/>
        <v>1</v>
      </c>
      <c r="P600" s="127" t="s">
        <v>336</v>
      </c>
    </row>
    <row r="601" spans="1:16" s="123" customFormat="1" x14ac:dyDescent="0.25">
      <c r="A601" s="123">
        <v>2015</v>
      </c>
      <c r="B601" s="124">
        <v>60</v>
      </c>
      <c r="C601" s="123" t="s">
        <v>168</v>
      </c>
      <c r="D601" s="123" t="s">
        <v>399</v>
      </c>
      <c r="E601" s="123">
        <v>34307</v>
      </c>
      <c r="F601" s="123">
        <v>15</v>
      </c>
      <c r="G601" s="123">
        <v>23210034307</v>
      </c>
      <c r="H601" s="125" t="s">
        <v>875</v>
      </c>
      <c r="I601" s="123" t="s">
        <v>876</v>
      </c>
      <c r="J601" s="123" t="s">
        <v>1727</v>
      </c>
      <c r="K601" s="123">
        <v>10</v>
      </c>
      <c r="L601" s="126">
        <f t="shared" si="19"/>
        <v>0.66666666666666663</v>
      </c>
      <c r="M601" s="123" t="s">
        <v>1728</v>
      </c>
      <c r="N601" s="123">
        <v>12</v>
      </c>
      <c r="O601" s="123">
        <f t="shared" si="20"/>
        <v>3</v>
      </c>
      <c r="P601" s="127" t="s">
        <v>336</v>
      </c>
    </row>
    <row r="602" spans="1:16" s="123" customFormat="1" x14ac:dyDescent="0.25">
      <c r="A602" s="123">
        <v>2016</v>
      </c>
      <c r="B602" s="124">
        <v>60</v>
      </c>
      <c r="C602" s="123" t="s">
        <v>168</v>
      </c>
      <c r="D602" s="123" t="s">
        <v>399</v>
      </c>
      <c r="E602" s="123">
        <v>34307</v>
      </c>
      <c r="F602" s="123">
        <v>15</v>
      </c>
      <c r="G602" s="123">
        <v>23210034307</v>
      </c>
      <c r="H602" s="125" t="s">
        <v>875</v>
      </c>
      <c r="I602" s="123" t="s">
        <v>876</v>
      </c>
      <c r="J602" s="123" t="s">
        <v>1729</v>
      </c>
      <c r="K602" s="123">
        <v>3</v>
      </c>
      <c r="L602" s="126">
        <f t="shared" si="19"/>
        <v>0.2</v>
      </c>
      <c r="M602" s="123" t="s">
        <v>1730</v>
      </c>
      <c r="N602" s="123">
        <v>12</v>
      </c>
      <c r="O602" s="123">
        <f t="shared" si="20"/>
        <v>3</v>
      </c>
      <c r="P602" s="127" t="s">
        <v>336</v>
      </c>
    </row>
    <row r="603" spans="1:16" s="123" customFormat="1" x14ac:dyDescent="0.25">
      <c r="A603" s="123">
        <v>2014</v>
      </c>
      <c r="B603" s="124">
        <v>60</v>
      </c>
      <c r="C603" s="123" t="s">
        <v>1731</v>
      </c>
      <c r="D603" s="123" t="s">
        <v>347</v>
      </c>
      <c r="E603" s="123">
        <v>31408</v>
      </c>
      <c r="F603" s="123">
        <v>24</v>
      </c>
      <c r="G603" s="123">
        <v>32211031408</v>
      </c>
      <c r="H603" s="125" t="s">
        <v>385</v>
      </c>
      <c r="I603" s="123" t="s">
        <v>362</v>
      </c>
      <c r="J603" s="123" t="s">
        <v>1732</v>
      </c>
      <c r="K603" s="123">
        <v>22</v>
      </c>
      <c r="L603" s="126">
        <f t="shared" si="19"/>
        <v>0.91666666666666663</v>
      </c>
      <c r="M603" s="123" t="s">
        <v>1733</v>
      </c>
      <c r="N603" s="123" t="s">
        <v>367</v>
      </c>
      <c r="O603" s="123" t="str">
        <f t="shared" si="20"/>
        <v>-</v>
      </c>
      <c r="P603" s="127" t="s">
        <v>336</v>
      </c>
    </row>
    <row r="604" spans="1:16" s="123" customFormat="1" x14ac:dyDescent="0.25">
      <c r="A604" s="123">
        <v>2015</v>
      </c>
      <c r="B604" s="124">
        <v>60</v>
      </c>
      <c r="C604" s="123" t="s">
        <v>1731</v>
      </c>
      <c r="D604" s="123" t="s">
        <v>347</v>
      </c>
      <c r="E604" s="123">
        <v>31408</v>
      </c>
      <c r="F604" s="123">
        <v>24</v>
      </c>
      <c r="G604" s="123">
        <v>32211031408</v>
      </c>
      <c r="H604" s="125" t="s">
        <v>385</v>
      </c>
      <c r="I604" s="123" t="s">
        <v>362</v>
      </c>
      <c r="J604" s="123" t="s">
        <v>1734</v>
      </c>
      <c r="K604" s="123">
        <v>4</v>
      </c>
      <c r="L604" s="126">
        <f t="shared" si="19"/>
        <v>0.16666666666666666</v>
      </c>
      <c r="M604" s="123" t="s">
        <v>1735</v>
      </c>
      <c r="N604" s="123">
        <v>18</v>
      </c>
      <c r="O604" s="123">
        <f t="shared" si="20"/>
        <v>6</v>
      </c>
      <c r="P604" s="127" t="s">
        <v>336</v>
      </c>
    </row>
    <row r="605" spans="1:16" s="123" customFormat="1" x14ac:dyDescent="0.25">
      <c r="A605" s="123">
        <v>2016</v>
      </c>
      <c r="B605" s="124">
        <v>60</v>
      </c>
      <c r="C605" s="123" t="s">
        <v>1731</v>
      </c>
      <c r="D605" s="123" t="s">
        <v>347</v>
      </c>
      <c r="E605" s="123">
        <v>31408</v>
      </c>
      <c r="F605" s="123">
        <v>18</v>
      </c>
      <c r="G605" s="123">
        <v>32211031408</v>
      </c>
      <c r="H605" s="125" t="s">
        <v>385</v>
      </c>
      <c r="I605" s="123" t="s">
        <v>362</v>
      </c>
      <c r="J605" s="123" t="s">
        <v>1736</v>
      </c>
      <c r="K605" s="123">
        <v>14</v>
      </c>
      <c r="L605" s="126">
        <f t="shared" si="19"/>
        <v>0.77777777777777779</v>
      </c>
      <c r="M605" s="123" t="s">
        <v>1737</v>
      </c>
      <c r="N605" s="123">
        <v>16</v>
      </c>
      <c r="O605" s="123">
        <f t="shared" si="20"/>
        <v>2</v>
      </c>
      <c r="P605" s="127" t="s">
        <v>336</v>
      </c>
    </row>
    <row r="606" spans="1:16" s="123" customFormat="1" x14ac:dyDescent="0.25">
      <c r="A606" s="123">
        <v>2014</v>
      </c>
      <c r="B606" s="124">
        <v>60</v>
      </c>
      <c r="C606" s="123" t="s">
        <v>1731</v>
      </c>
      <c r="D606" s="123" t="s">
        <v>347</v>
      </c>
      <c r="E606" s="123">
        <v>32408</v>
      </c>
      <c r="F606" s="123">
        <v>24</v>
      </c>
      <c r="G606" s="123">
        <v>32211032408</v>
      </c>
      <c r="H606" s="125" t="s">
        <v>556</v>
      </c>
      <c r="I606" s="123" t="s">
        <v>348</v>
      </c>
      <c r="J606" s="123" t="s">
        <v>1738</v>
      </c>
      <c r="K606" s="123">
        <v>28</v>
      </c>
      <c r="L606" s="126">
        <f t="shared" si="19"/>
        <v>1.1666666666666667</v>
      </c>
      <c r="M606" s="123" t="s">
        <v>1739</v>
      </c>
      <c r="N606" s="123">
        <v>24</v>
      </c>
      <c r="O606" s="123">
        <f t="shared" si="20"/>
        <v>0</v>
      </c>
      <c r="P606" s="127" t="s">
        <v>336</v>
      </c>
    </row>
    <row r="607" spans="1:16" s="123" customFormat="1" x14ac:dyDescent="0.25">
      <c r="A607" s="123">
        <v>2015</v>
      </c>
      <c r="B607" s="124">
        <v>60</v>
      </c>
      <c r="C607" s="123" t="s">
        <v>1731</v>
      </c>
      <c r="D607" s="123" t="s">
        <v>347</v>
      </c>
      <c r="E607" s="123">
        <v>32408</v>
      </c>
      <c r="F607" s="123">
        <v>24</v>
      </c>
      <c r="G607" s="123">
        <v>32211032408</v>
      </c>
      <c r="H607" s="125" t="s">
        <v>556</v>
      </c>
      <c r="I607" s="123" t="s">
        <v>348</v>
      </c>
      <c r="J607" s="123" t="s">
        <v>1740</v>
      </c>
      <c r="K607" s="123">
        <v>12</v>
      </c>
      <c r="L607" s="126">
        <f t="shared" si="19"/>
        <v>0.5</v>
      </c>
      <c r="M607" s="123" t="s">
        <v>1741</v>
      </c>
      <c r="N607" s="123">
        <v>21</v>
      </c>
      <c r="O607" s="123">
        <f t="shared" si="20"/>
        <v>3</v>
      </c>
      <c r="P607" s="127" t="s">
        <v>336</v>
      </c>
    </row>
    <row r="608" spans="1:16" s="123" customFormat="1" x14ac:dyDescent="0.25">
      <c r="A608" s="123">
        <v>2016</v>
      </c>
      <c r="B608" s="124">
        <v>60</v>
      </c>
      <c r="C608" s="123" t="s">
        <v>1731</v>
      </c>
      <c r="D608" s="123" t="s">
        <v>347</v>
      </c>
      <c r="E608" s="123">
        <v>32408</v>
      </c>
      <c r="F608" s="123">
        <v>24</v>
      </c>
      <c r="G608" s="123">
        <v>32211032408</v>
      </c>
      <c r="H608" s="125" t="s">
        <v>556</v>
      </c>
      <c r="I608" s="123" t="s">
        <v>348</v>
      </c>
      <c r="J608" s="123" t="s">
        <v>1742</v>
      </c>
      <c r="K608" s="123">
        <v>21</v>
      </c>
      <c r="L608" s="126">
        <f t="shared" si="19"/>
        <v>0.875</v>
      </c>
      <c r="M608" s="123" t="s">
        <v>1743</v>
      </c>
      <c r="N608" s="123">
        <v>23</v>
      </c>
      <c r="O608" s="123">
        <f t="shared" si="20"/>
        <v>1</v>
      </c>
      <c r="P608" s="127" t="s">
        <v>336</v>
      </c>
    </row>
    <row r="609" spans="1:16" s="123" customFormat="1" x14ac:dyDescent="0.25">
      <c r="A609" s="123">
        <v>2014</v>
      </c>
      <c r="B609" s="124">
        <v>60</v>
      </c>
      <c r="C609" s="123" t="s">
        <v>1731</v>
      </c>
      <c r="D609" s="123" t="s">
        <v>347</v>
      </c>
      <c r="E609" s="123">
        <v>32609</v>
      </c>
      <c r="F609" s="123">
        <v>35</v>
      </c>
      <c r="G609" s="123">
        <v>32211032609</v>
      </c>
      <c r="H609" s="125" t="s">
        <v>563</v>
      </c>
      <c r="I609" s="123" t="s">
        <v>379</v>
      </c>
      <c r="J609" s="123" t="s">
        <v>1744</v>
      </c>
      <c r="K609" s="123">
        <v>39</v>
      </c>
      <c r="L609" s="126">
        <f t="shared" si="19"/>
        <v>1.1142857142857143</v>
      </c>
      <c r="M609" s="123" t="s">
        <v>1745</v>
      </c>
      <c r="N609" s="123" t="s">
        <v>367</v>
      </c>
      <c r="O609" s="123" t="str">
        <f t="shared" si="20"/>
        <v>-</v>
      </c>
      <c r="P609" s="127" t="s">
        <v>336</v>
      </c>
    </row>
    <row r="610" spans="1:16" s="123" customFormat="1" x14ac:dyDescent="0.25">
      <c r="A610" s="123">
        <v>2015</v>
      </c>
      <c r="B610" s="124">
        <v>60</v>
      </c>
      <c r="C610" s="123" t="s">
        <v>1731</v>
      </c>
      <c r="D610" s="123" t="s">
        <v>347</v>
      </c>
      <c r="E610" s="123">
        <v>32609</v>
      </c>
      <c r="F610" s="123">
        <v>35</v>
      </c>
      <c r="G610" s="123">
        <v>32211032609</v>
      </c>
      <c r="H610" s="125" t="s">
        <v>563</v>
      </c>
      <c r="I610" s="123" t="s">
        <v>379</v>
      </c>
      <c r="J610" s="123" t="s">
        <v>1746</v>
      </c>
      <c r="K610" s="123">
        <v>34</v>
      </c>
      <c r="L610" s="126">
        <f t="shared" si="19"/>
        <v>0.97142857142857142</v>
      </c>
      <c r="M610" s="123" t="s">
        <v>1747</v>
      </c>
      <c r="N610" s="123">
        <v>31</v>
      </c>
      <c r="O610" s="123">
        <f t="shared" si="20"/>
        <v>4</v>
      </c>
      <c r="P610" s="127" t="s">
        <v>336</v>
      </c>
    </row>
    <row r="611" spans="1:16" s="123" customFormat="1" x14ac:dyDescent="0.25">
      <c r="A611" s="123">
        <v>2016</v>
      </c>
      <c r="B611" s="124">
        <v>60</v>
      </c>
      <c r="C611" s="123" t="s">
        <v>1731</v>
      </c>
      <c r="D611" s="123" t="s">
        <v>347</v>
      </c>
      <c r="E611" s="123">
        <v>32609</v>
      </c>
      <c r="F611" s="123">
        <v>35</v>
      </c>
      <c r="G611" s="123">
        <v>32211032609</v>
      </c>
      <c r="H611" s="125" t="s">
        <v>563</v>
      </c>
      <c r="I611" s="123" t="s">
        <v>379</v>
      </c>
      <c r="J611" s="123" t="s">
        <v>1748</v>
      </c>
      <c r="K611" s="123">
        <v>32</v>
      </c>
      <c r="L611" s="126">
        <f t="shared" si="19"/>
        <v>0.91428571428571426</v>
      </c>
      <c r="M611" s="123" t="s">
        <v>1749</v>
      </c>
      <c r="N611" s="123">
        <v>31</v>
      </c>
      <c r="O611" s="123">
        <f t="shared" si="20"/>
        <v>4</v>
      </c>
      <c r="P611" s="127" t="s">
        <v>336</v>
      </c>
    </row>
    <row r="612" spans="1:16" s="123" customFormat="1" x14ac:dyDescent="0.25">
      <c r="A612" s="123">
        <v>2014</v>
      </c>
      <c r="B612" s="124">
        <v>60</v>
      </c>
      <c r="C612" s="123" t="s">
        <v>1750</v>
      </c>
      <c r="D612" s="123" t="s">
        <v>347</v>
      </c>
      <c r="E612" s="123">
        <v>31209</v>
      </c>
      <c r="F612" s="123">
        <v>35</v>
      </c>
      <c r="G612" s="123">
        <v>32211031209</v>
      </c>
      <c r="H612" s="125" t="s">
        <v>676</v>
      </c>
      <c r="I612" s="123" t="s">
        <v>677</v>
      </c>
      <c r="J612" s="123" t="s">
        <v>1751</v>
      </c>
      <c r="K612" s="123">
        <v>43</v>
      </c>
      <c r="L612" s="126">
        <f t="shared" si="19"/>
        <v>1.2285714285714286</v>
      </c>
      <c r="M612" s="123" t="s">
        <v>1752</v>
      </c>
      <c r="N612" s="123">
        <v>28</v>
      </c>
      <c r="O612" s="123">
        <f t="shared" si="20"/>
        <v>7</v>
      </c>
      <c r="P612" s="127" t="s">
        <v>336</v>
      </c>
    </row>
    <row r="613" spans="1:16" s="123" customFormat="1" x14ac:dyDescent="0.25">
      <c r="A613" s="123">
        <v>2015</v>
      </c>
      <c r="B613" s="124">
        <v>60</v>
      </c>
      <c r="C613" s="123" t="s">
        <v>1750</v>
      </c>
      <c r="D613" s="123" t="s">
        <v>347</v>
      </c>
      <c r="E613" s="123">
        <v>31209</v>
      </c>
      <c r="F613" s="123">
        <v>35</v>
      </c>
      <c r="G613" s="123">
        <v>32211031209</v>
      </c>
      <c r="H613" s="125" t="s">
        <v>676</v>
      </c>
      <c r="I613" s="123" t="s">
        <v>677</v>
      </c>
      <c r="J613" s="123" t="s">
        <v>1753</v>
      </c>
      <c r="K613" s="123">
        <v>42</v>
      </c>
      <c r="L613" s="126">
        <f t="shared" si="19"/>
        <v>1.2</v>
      </c>
      <c r="M613" s="123" t="s">
        <v>1754</v>
      </c>
      <c r="N613" s="123">
        <v>33</v>
      </c>
      <c r="O613" s="123">
        <f t="shared" si="20"/>
        <v>2</v>
      </c>
      <c r="P613" s="127" t="s">
        <v>336</v>
      </c>
    </row>
    <row r="614" spans="1:16" s="123" customFormat="1" x14ac:dyDescent="0.25">
      <c r="A614" s="123">
        <v>2016</v>
      </c>
      <c r="B614" s="124">
        <v>60</v>
      </c>
      <c r="C614" s="123" t="s">
        <v>1750</v>
      </c>
      <c r="D614" s="123" t="s">
        <v>347</v>
      </c>
      <c r="E614" s="123">
        <v>31209</v>
      </c>
      <c r="F614" s="123">
        <v>35</v>
      </c>
      <c r="G614" s="123">
        <v>32211031209</v>
      </c>
      <c r="H614" s="125" t="s">
        <v>676</v>
      </c>
      <c r="I614" s="123" t="s">
        <v>677</v>
      </c>
      <c r="J614" s="123" t="s">
        <v>1755</v>
      </c>
      <c r="K614" s="123">
        <v>41</v>
      </c>
      <c r="L614" s="126">
        <f t="shared" si="19"/>
        <v>1.1714285714285715</v>
      </c>
      <c r="M614" s="123" t="s">
        <v>1756</v>
      </c>
      <c r="N614" s="123">
        <v>31</v>
      </c>
      <c r="O614" s="123">
        <f t="shared" si="20"/>
        <v>4</v>
      </c>
      <c r="P614" s="127" t="s">
        <v>336</v>
      </c>
    </row>
    <row r="615" spans="1:16" s="123" customFormat="1" x14ac:dyDescent="0.25">
      <c r="A615" s="123">
        <v>2014</v>
      </c>
      <c r="B615" s="124">
        <v>60</v>
      </c>
      <c r="C615" s="123" t="s">
        <v>1750</v>
      </c>
      <c r="D615" s="123" t="s">
        <v>347</v>
      </c>
      <c r="E615" s="123">
        <v>31408</v>
      </c>
      <c r="F615" s="123">
        <v>35</v>
      </c>
      <c r="G615" s="123">
        <v>32211031408</v>
      </c>
      <c r="H615" s="125" t="s">
        <v>385</v>
      </c>
      <c r="I615" s="123" t="s">
        <v>362</v>
      </c>
      <c r="J615" s="123" t="s">
        <v>1757</v>
      </c>
      <c r="K615" s="123">
        <v>26</v>
      </c>
      <c r="L615" s="126">
        <f t="shared" si="19"/>
        <v>0.74285714285714288</v>
      </c>
      <c r="M615" s="123" t="s">
        <v>1758</v>
      </c>
      <c r="N615" s="123" t="s">
        <v>367</v>
      </c>
      <c r="O615" s="123" t="str">
        <f t="shared" si="20"/>
        <v>-</v>
      </c>
      <c r="P615" s="127" t="s">
        <v>336</v>
      </c>
    </row>
    <row r="616" spans="1:16" s="123" customFormat="1" x14ac:dyDescent="0.25">
      <c r="A616" s="123">
        <v>2015</v>
      </c>
      <c r="B616" s="124">
        <v>60</v>
      </c>
      <c r="C616" s="123" t="s">
        <v>1750</v>
      </c>
      <c r="D616" s="123" t="s">
        <v>347</v>
      </c>
      <c r="E616" s="123">
        <v>31408</v>
      </c>
      <c r="F616" s="123">
        <v>35</v>
      </c>
      <c r="G616" s="123">
        <v>32211031408</v>
      </c>
      <c r="H616" s="125" t="s">
        <v>385</v>
      </c>
      <c r="I616" s="123" t="s">
        <v>362</v>
      </c>
      <c r="J616" s="123" t="s">
        <v>1759</v>
      </c>
      <c r="K616" s="123">
        <v>33</v>
      </c>
      <c r="L616" s="126">
        <f t="shared" si="19"/>
        <v>0.94285714285714284</v>
      </c>
      <c r="M616" s="123" t="s">
        <v>1760</v>
      </c>
      <c r="N616" s="123">
        <v>33</v>
      </c>
      <c r="O616" s="123">
        <f t="shared" si="20"/>
        <v>2</v>
      </c>
      <c r="P616" s="127" t="s">
        <v>336</v>
      </c>
    </row>
    <row r="617" spans="1:16" s="123" customFormat="1" x14ac:dyDescent="0.25">
      <c r="A617" s="123">
        <v>2016</v>
      </c>
      <c r="B617" s="124">
        <v>60</v>
      </c>
      <c r="C617" s="123" t="s">
        <v>1750</v>
      </c>
      <c r="D617" s="123" t="s">
        <v>347</v>
      </c>
      <c r="E617" s="123">
        <v>31408</v>
      </c>
      <c r="F617" s="123">
        <v>35</v>
      </c>
      <c r="G617" s="123">
        <v>32211031408</v>
      </c>
      <c r="H617" s="125" t="s">
        <v>385</v>
      </c>
      <c r="I617" s="123" t="s">
        <v>362</v>
      </c>
      <c r="J617" s="123" t="s">
        <v>1761</v>
      </c>
      <c r="K617" s="123">
        <v>15</v>
      </c>
      <c r="L617" s="126">
        <f t="shared" ref="L617:L680" si="21">K617/F617</f>
        <v>0.42857142857142855</v>
      </c>
      <c r="M617" s="123" t="s">
        <v>1762</v>
      </c>
      <c r="N617" s="123">
        <v>21</v>
      </c>
      <c r="O617" s="123">
        <f t="shared" si="20"/>
        <v>14</v>
      </c>
      <c r="P617" s="127" t="s">
        <v>336</v>
      </c>
    </row>
    <row r="618" spans="1:16" s="123" customFormat="1" x14ac:dyDescent="0.25">
      <c r="A618" s="123">
        <v>2014</v>
      </c>
      <c r="B618" s="124">
        <v>60</v>
      </c>
      <c r="C618" s="123" t="s">
        <v>1763</v>
      </c>
      <c r="D618" s="123" t="s">
        <v>347</v>
      </c>
      <c r="E618" s="123">
        <v>20008</v>
      </c>
      <c r="F618" s="123">
        <v>18</v>
      </c>
      <c r="G618" s="123">
        <v>32211020008</v>
      </c>
      <c r="H618" s="125" t="s">
        <v>1511</v>
      </c>
      <c r="I618" s="123" t="s">
        <v>1512</v>
      </c>
      <c r="J618" s="123" t="s">
        <v>1764</v>
      </c>
      <c r="K618" s="123">
        <v>18</v>
      </c>
      <c r="L618" s="126">
        <f t="shared" si="21"/>
        <v>1</v>
      </c>
      <c r="M618" s="123" t="s">
        <v>1765</v>
      </c>
      <c r="N618" s="123">
        <v>18</v>
      </c>
      <c r="O618" s="123">
        <f t="shared" si="20"/>
        <v>0</v>
      </c>
      <c r="P618" s="127" t="s">
        <v>336</v>
      </c>
    </row>
    <row r="619" spans="1:16" s="123" customFormat="1" x14ac:dyDescent="0.25">
      <c r="A619" s="123">
        <v>2015</v>
      </c>
      <c r="B619" s="124">
        <v>60</v>
      </c>
      <c r="C619" s="123" t="s">
        <v>1763</v>
      </c>
      <c r="D619" s="123" t="s">
        <v>347</v>
      </c>
      <c r="E619" s="123">
        <v>20008</v>
      </c>
      <c r="F619" s="123">
        <v>18</v>
      </c>
      <c r="G619" s="123">
        <v>32211020008</v>
      </c>
      <c r="H619" s="125" t="s">
        <v>1511</v>
      </c>
      <c r="I619" s="123" t="s">
        <v>1512</v>
      </c>
      <c r="J619" s="123" t="s">
        <v>1766</v>
      </c>
      <c r="K619" s="123">
        <v>19</v>
      </c>
      <c r="L619" s="126">
        <f t="shared" si="21"/>
        <v>1.0555555555555556</v>
      </c>
      <c r="M619" s="123" t="s">
        <v>1767</v>
      </c>
      <c r="N619" s="123">
        <v>19</v>
      </c>
      <c r="O619" s="123">
        <f t="shared" si="20"/>
        <v>-1</v>
      </c>
      <c r="P619" s="127" t="s">
        <v>336</v>
      </c>
    </row>
    <row r="620" spans="1:16" s="123" customFormat="1" x14ac:dyDescent="0.25">
      <c r="A620" s="123">
        <v>2016</v>
      </c>
      <c r="B620" s="124">
        <v>60</v>
      </c>
      <c r="C620" s="123" t="s">
        <v>1763</v>
      </c>
      <c r="D620" s="123" t="s">
        <v>347</v>
      </c>
      <c r="E620" s="123">
        <v>20008</v>
      </c>
      <c r="F620" s="123">
        <v>18</v>
      </c>
      <c r="G620" s="123">
        <v>32211020008</v>
      </c>
      <c r="H620" s="125" t="s">
        <v>1511</v>
      </c>
      <c r="I620" s="123" t="s">
        <v>1512</v>
      </c>
      <c r="J620" s="123" t="s">
        <v>1768</v>
      </c>
      <c r="K620" s="123">
        <v>24</v>
      </c>
      <c r="L620" s="126">
        <f t="shared" si="21"/>
        <v>1.3333333333333333</v>
      </c>
      <c r="M620" s="123" t="s">
        <v>1769</v>
      </c>
      <c r="N620" s="123">
        <v>20</v>
      </c>
      <c r="O620" s="123">
        <f t="shared" si="20"/>
        <v>-2</v>
      </c>
      <c r="P620" s="127" t="s">
        <v>336</v>
      </c>
    </row>
    <row r="621" spans="1:16" s="123" customFormat="1" x14ac:dyDescent="0.25">
      <c r="A621" s="123">
        <v>2014</v>
      </c>
      <c r="B621" s="124">
        <v>60</v>
      </c>
      <c r="C621" s="123" t="s">
        <v>1763</v>
      </c>
      <c r="D621" s="123" t="s">
        <v>347</v>
      </c>
      <c r="E621" s="123">
        <v>20111</v>
      </c>
      <c r="F621" s="123">
        <v>24</v>
      </c>
      <c r="G621" s="123">
        <v>32211020111</v>
      </c>
      <c r="H621" s="125" t="s">
        <v>691</v>
      </c>
      <c r="I621" s="123" t="s">
        <v>692</v>
      </c>
      <c r="J621" s="123" t="s">
        <v>1770</v>
      </c>
      <c r="K621" s="123">
        <v>17</v>
      </c>
      <c r="L621" s="126">
        <f t="shared" si="21"/>
        <v>0.70833333333333337</v>
      </c>
      <c r="M621" s="123" t="s">
        <v>1771</v>
      </c>
      <c r="N621" s="123">
        <v>23</v>
      </c>
      <c r="O621" s="123">
        <f t="shared" si="20"/>
        <v>1</v>
      </c>
      <c r="P621" s="127" t="s">
        <v>336</v>
      </c>
    </row>
    <row r="622" spans="1:16" s="123" customFormat="1" x14ac:dyDescent="0.25">
      <c r="A622" s="123">
        <v>2015</v>
      </c>
      <c r="B622" s="124">
        <v>60</v>
      </c>
      <c r="C622" s="123" t="s">
        <v>1763</v>
      </c>
      <c r="D622" s="123" t="s">
        <v>347</v>
      </c>
      <c r="E622" s="123">
        <v>20111</v>
      </c>
      <c r="F622" s="123">
        <v>24</v>
      </c>
      <c r="G622" s="123">
        <v>32211020111</v>
      </c>
      <c r="H622" s="125" t="s">
        <v>691</v>
      </c>
      <c r="I622" s="123" t="s">
        <v>692</v>
      </c>
      <c r="J622" s="123" t="s">
        <v>1772</v>
      </c>
      <c r="K622" s="123">
        <v>11</v>
      </c>
      <c r="L622" s="126">
        <f t="shared" si="21"/>
        <v>0.45833333333333331</v>
      </c>
      <c r="M622" s="123" t="s">
        <v>1773</v>
      </c>
      <c r="N622" s="123">
        <v>22</v>
      </c>
      <c r="O622" s="123">
        <f t="shared" si="20"/>
        <v>2</v>
      </c>
      <c r="P622" s="127" t="s">
        <v>336</v>
      </c>
    </row>
    <row r="623" spans="1:16" s="123" customFormat="1" x14ac:dyDescent="0.25">
      <c r="A623" s="123">
        <v>2016</v>
      </c>
      <c r="B623" s="124">
        <v>60</v>
      </c>
      <c r="C623" s="123" t="s">
        <v>1763</v>
      </c>
      <c r="D623" s="123" t="s">
        <v>347</v>
      </c>
      <c r="E623" s="123">
        <v>20111</v>
      </c>
      <c r="F623" s="123">
        <v>24</v>
      </c>
      <c r="G623" s="123">
        <v>32211020111</v>
      </c>
      <c r="H623" s="125" t="s">
        <v>691</v>
      </c>
      <c r="I623" s="123" t="s">
        <v>692</v>
      </c>
      <c r="J623" s="123" t="s">
        <v>1774</v>
      </c>
      <c r="K623" s="123">
        <v>14</v>
      </c>
      <c r="L623" s="126">
        <f t="shared" si="21"/>
        <v>0.58333333333333337</v>
      </c>
      <c r="M623" s="123" t="s">
        <v>1775</v>
      </c>
      <c r="N623" s="123">
        <v>24</v>
      </c>
      <c r="O623" s="123">
        <f t="shared" si="20"/>
        <v>0</v>
      </c>
      <c r="P623" s="127" t="s">
        <v>336</v>
      </c>
    </row>
    <row r="624" spans="1:16" s="123" customFormat="1" x14ac:dyDescent="0.25">
      <c r="A624" s="123">
        <v>2014</v>
      </c>
      <c r="B624" s="124">
        <v>60</v>
      </c>
      <c r="C624" s="123" t="s">
        <v>1763</v>
      </c>
      <c r="D624" s="123" t="s">
        <v>347</v>
      </c>
      <c r="E624" s="123">
        <v>25007</v>
      </c>
      <c r="F624" s="123">
        <v>24</v>
      </c>
      <c r="G624" s="123">
        <v>32211025007</v>
      </c>
      <c r="H624" s="125" t="s">
        <v>521</v>
      </c>
      <c r="I624" s="123" t="s">
        <v>522</v>
      </c>
      <c r="J624" s="123" t="s">
        <v>1776</v>
      </c>
      <c r="K624" s="123">
        <v>14</v>
      </c>
      <c r="L624" s="126">
        <f t="shared" si="21"/>
        <v>0.58333333333333337</v>
      </c>
      <c r="M624" s="123" t="s">
        <v>1777</v>
      </c>
      <c r="N624" s="123">
        <v>15</v>
      </c>
      <c r="O624" s="123">
        <f t="shared" si="20"/>
        <v>9</v>
      </c>
      <c r="P624" s="127" t="s">
        <v>336</v>
      </c>
    </row>
    <row r="625" spans="1:16" s="123" customFormat="1" x14ac:dyDescent="0.25">
      <c r="A625" s="123">
        <v>2015</v>
      </c>
      <c r="B625" s="124">
        <v>60</v>
      </c>
      <c r="C625" s="123" t="s">
        <v>1763</v>
      </c>
      <c r="D625" s="123" t="s">
        <v>347</v>
      </c>
      <c r="E625" s="123">
        <v>25007</v>
      </c>
      <c r="F625" s="123">
        <v>15</v>
      </c>
      <c r="G625" s="123">
        <v>32211025007</v>
      </c>
      <c r="H625" s="125" t="s">
        <v>521</v>
      </c>
      <c r="I625" s="123" t="s">
        <v>522</v>
      </c>
      <c r="J625" s="123" t="s">
        <v>1778</v>
      </c>
      <c r="K625" s="123">
        <v>20</v>
      </c>
      <c r="L625" s="126">
        <f t="shared" si="21"/>
        <v>1.3333333333333333</v>
      </c>
      <c r="M625" s="123" t="s">
        <v>1779</v>
      </c>
      <c r="N625" s="123">
        <v>15</v>
      </c>
      <c r="O625" s="123">
        <f t="shared" si="20"/>
        <v>0</v>
      </c>
      <c r="P625" s="127" t="s">
        <v>336</v>
      </c>
    </row>
    <row r="626" spans="1:16" s="123" customFormat="1" x14ac:dyDescent="0.25">
      <c r="A626" s="123">
        <v>2016</v>
      </c>
      <c r="B626" s="124">
        <v>60</v>
      </c>
      <c r="C626" s="123" t="s">
        <v>1763</v>
      </c>
      <c r="D626" s="123" t="s">
        <v>347</v>
      </c>
      <c r="E626" s="123">
        <v>25007</v>
      </c>
      <c r="F626" s="123">
        <v>15</v>
      </c>
      <c r="G626" s="123">
        <v>32211025007</v>
      </c>
      <c r="H626" s="125" t="s">
        <v>521</v>
      </c>
      <c r="I626" s="123" t="s">
        <v>522</v>
      </c>
      <c r="J626" s="123" t="s">
        <v>1780</v>
      </c>
      <c r="K626" s="123">
        <v>22</v>
      </c>
      <c r="L626" s="126">
        <f t="shared" si="21"/>
        <v>1.4666666666666666</v>
      </c>
      <c r="M626" s="123" t="s">
        <v>1781</v>
      </c>
      <c r="N626" s="123">
        <v>14</v>
      </c>
      <c r="O626" s="123">
        <f t="shared" si="20"/>
        <v>1</v>
      </c>
      <c r="P626" s="127" t="s">
        <v>336</v>
      </c>
    </row>
    <row r="627" spans="1:16" s="123" customFormat="1" x14ac:dyDescent="0.25">
      <c r="A627" s="123">
        <v>2014</v>
      </c>
      <c r="B627" s="124">
        <v>60</v>
      </c>
      <c r="C627" s="123" t="s">
        <v>1763</v>
      </c>
      <c r="D627" s="123" t="s">
        <v>347</v>
      </c>
      <c r="E627" s="123">
        <v>32408</v>
      </c>
      <c r="F627" s="123">
        <v>18</v>
      </c>
      <c r="G627" s="123">
        <v>32211032408</v>
      </c>
      <c r="H627" s="125" t="s">
        <v>556</v>
      </c>
      <c r="I627" s="123" t="s">
        <v>348</v>
      </c>
      <c r="J627" s="123" t="s">
        <v>1782</v>
      </c>
      <c r="K627" s="123">
        <v>25</v>
      </c>
      <c r="L627" s="126">
        <f t="shared" si="21"/>
        <v>1.3888888888888888</v>
      </c>
      <c r="M627" s="123" t="s">
        <v>1783</v>
      </c>
      <c r="N627" s="123">
        <v>23</v>
      </c>
      <c r="O627" s="123">
        <f t="shared" si="20"/>
        <v>-5</v>
      </c>
      <c r="P627" s="127" t="s">
        <v>336</v>
      </c>
    </row>
    <row r="628" spans="1:16" s="123" customFormat="1" x14ac:dyDescent="0.25">
      <c r="A628" s="123">
        <v>2015</v>
      </c>
      <c r="B628" s="124">
        <v>60</v>
      </c>
      <c r="C628" s="123" t="s">
        <v>1763</v>
      </c>
      <c r="D628" s="123" t="s">
        <v>347</v>
      </c>
      <c r="E628" s="123">
        <v>32408</v>
      </c>
      <c r="F628" s="123">
        <v>24</v>
      </c>
      <c r="G628" s="123">
        <v>32211032408</v>
      </c>
      <c r="H628" s="125" t="s">
        <v>556</v>
      </c>
      <c r="I628" s="123" t="s">
        <v>348</v>
      </c>
      <c r="J628" s="123" t="s">
        <v>1784</v>
      </c>
      <c r="K628" s="123">
        <v>30</v>
      </c>
      <c r="L628" s="126">
        <f t="shared" si="21"/>
        <v>1.25</v>
      </c>
      <c r="M628" s="123" t="s">
        <v>1785</v>
      </c>
      <c r="N628" s="123">
        <v>21</v>
      </c>
      <c r="O628" s="123">
        <f t="shared" si="20"/>
        <v>3</v>
      </c>
      <c r="P628" s="127" t="s">
        <v>336</v>
      </c>
    </row>
    <row r="629" spans="1:16" s="123" customFormat="1" x14ac:dyDescent="0.25">
      <c r="A629" s="123">
        <v>2016</v>
      </c>
      <c r="B629" s="124">
        <v>60</v>
      </c>
      <c r="C629" s="123" t="s">
        <v>1763</v>
      </c>
      <c r="D629" s="123" t="s">
        <v>347</v>
      </c>
      <c r="E629" s="123">
        <v>32408</v>
      </c>
      <c r="F629" s="123">
        <v>24</v>
      </c>
      <c r="G629" s="123">
        <v>32211032408</v>
      </c>
      <c r="H629" s="125" t="s">
        <v>556</v>
      </c>
      <c r="I629" s="123" t="s">
        <v>348</v>
      </c>
      <c r="J629" s="123" t="s">
        <v>1786</v>
      </c>
      <c r="K629" s="123">
        <v>35</v>
      </c>
      <c r="L629" s="126">
        <f t="shared" si="21"/>
        <v>1.4583333333333333</v>
      </c>
      <c r="M629" s="123" t="s">
        <v>1787</v>
      </c>
      <c r="N629" s="123">
        <v>24</v>
      </c>
      <c r="O629" s="123">
        <f t="shared" si="20"/>
        <v>0</v>
      </c>
      <c r="P629" s="127" t="s">
        <v>336</v>
      </c>
    </row>
    <row r="630" spans="1:16" s="123" customFormat="1" x14ac:dyDescent="0.25">
      <c r="A630" s="123">
        <v>2014</v>
      </c>
      <c r="B630" s="124">
        <v>60</v>
      </c>
      <c r="C630" s="123" t="s">
        <v>1763</v>
      </c>
      <c r="D630" s="123" t="s">
        <v>347</v>
      </c>
      <c r="E630" s="123">
        <v>34301</v>
      </c>
      <c r="F630" s="123">
        <v>24</v>
      </c>
      <c r="G630" s="123">
        <v>32211034301</v>
      </c>
      <c r="H630" s="125" t="s">
        <v>1788</v>
      </c>
      <c r="I630" s="123" t="s">
        <v>1789</v>
      </c>
      <c r="J630" s="123" t="s">
        <v>1790</v>
      </c>
      <c r="K630" s="123">
        <v>11</v>
      </c>
      <c r="L630" s="126">
        <f t="shared" si="21"/>
        <v>0.45833333333333331</v>
      </c>
      <c r="M630" s="123" t="s">
        <v>1791</v>
      </c>
      <c r="N630" s="123">
        <v>15</v>
      </c>
      <c r="O630" s="123">
        <f t="shared" si="20"/>
        <v>9</v>
      </c>
      <c r="P630" s="127" t="s">
        <v>336</v>
      </c>
    </row>
    <row r="631" spans="1:16" s="123" customFormat="1" x14ac:dyDescent="0.25">
      <c r="A631" s="123">
        <v>2015</v>
      </c>
      <c r="B631" s="124">
        <v>60</v>
      </c>
      <c r="C631" s="123" t="s">
        <v>1763</v>
      </c>
      <c r="D631" s="123" t="s">
        <v>347</v>
      </c>
      <c r="E631" s="123">
        <v>34301</v>
      </c>
      <c r="F631" s="123">
        <v>16</v>
      </c>
      <c r="G631" s="123">
        <v>32211034301</v>
      </c>
      <c r="H631" s="125" t="s">
        <v>1788</v>
      </c>
      <c r="I631" s="123" t="s">
        <v>1789</v>
      </c>
      <c r="J631" s="123" t="s">
        <v>1792</v>
      </c>
      <c r="K631" s="123">
        <v>30</v>
      </c>
      <c r="L631" s="126">
        <f t="shared" si="21"/>
        <v>1.875</v>
      </c>
      <c r="M631" s="123" t="s">
        <v>1793</v>
      </c>
      <c r="N631" s="123">
        <v>19</v>
      </c>
      <c r="O631" s="123">
        <f t="shared" si="20"/>
        <v>-3</v>
      </c>
      <c r="P631" s="127" t="s">
        <v>336</v>
      </c>
    </row>
    <row r="632" spans="1:16" s="123" customFormat="1" x14ac:dyDescent="0.25">
      <c r="A632" s="123">
        <v>2016</v>
      </c>
      <c r="B632" s="124">
        <v>60</v>
      </c>
      <c r="C632" s="123" t="s">
        <v>1763</v>
      </c>
      <c r="D632" s="123" t="s">
        <v>347</v>
      </c>
      <c r="E632" s="123">
        <v>34301</v>
      </c>
      <c r="F632" s="123">
        <v>24</v>
      </c>
      <c r="G632" s="123">
        <v>32211034301</v>
      </c>
      <c r="H632" s="125" t="s">
        <v>1788</v>
      </c>
      <c r="I632" s="123" t="s">
        <v>1789</v>
      </c>
      <c r="J632" s="123" t="s">
        <v>1794</v>
      </c>
      <c r="K632" s="123">
        <v>15</v>
      </c>
      <c r="L632" s="126">
        <f t="shared" si="21"/>
        <v>0.625</v>
      </c>
      <c r="M632" s="123" t="s">
        <v>1795</v>
      </c>
      <c r="N632" s="123">
        <v>21</v>
      </c>
      <c r="O632" s="123">
        <f t="shared" si="20"/>
        <v>3</v>
      </c>
      <c r="P632" s="127" t="s">
        <v>336</v>
      </c>
    </row>
    <row r="633" spans="1:16" s="123" customFormat="1" x14ac:dyDescent="0.25">
      <c r="A633" s="123">
        <v>2014</v>
      </c>
      <c r="B633" s="124">
        <v>60</v>
      </c>
      <c r="C633" s="123" t="s">
        <v>169</v>
      </c>
      <c r="D633" s="123" t="s">
        <v>331</v>
      </c>
      <c r="E633" s="123">
        <v>22003</v>
      </c>
      <c r="F633" s="123">
        <v>15</v>
      </c>
      <c r="G633" s="123">
        <v>23810022003</v>
      </c>
      <c r="H633" s="125" t="s">
        <v>1796</v>
      </c>
      <c r="I633" s="123" t="s">
        <v>1797</v>
      </c>
      <c r="J633" s="123" t="s">
        <v>1798</v>
      </c>
      <c r="K633" s="123">
        <v>6</v>
      </c>
      <c r="L633" s="126">
        <f t="shared" si="21"/>
        <v>0.4</v>
      </c>
      <c r="M633" s="123" t="s">
        <v>1799</v>
      </c>
      <c r="N633" s="123">
        <v>14</v>
      </c>
      <c r="O633" s="123">
        <f t="shared" si="20"/>
        <v>1</v>
      </c>
      <c r="P633" s="127" t="s">
        <v>336</v>
      </c>
    </row>
    <row r="634" spans="1:16" s="123" customFormat="1" x14ac:dyDescent="0.25">
      <c r="A634" s="123">
        <v>2015</v>
      </c>
      <c r="B634" s="124">
        <v>60</v>
      </c>
      <c r="C634" s="123" t="s">
        <v>169</v>
      </c>
      <c r="D634" s="123" t="s">
        <v>331</v>
      </c>
      <c r="E634" s="123">
        <v>22003</v>
      </c>
      <c r="F634" s="123">
        <v>15</v>
      </c>
      <c r="G634" s="123">
        <v>23810022003</v>
      </c>
      <c r="H634" s="125" t="s">
        <v>1796</v>
      </c>
      <c r="I634" s="123" t="s">
        <v>1797</v>
      </c>
      <c r="J634" s="123" t="s">
        <v>1800</v>
      </c>
      <c r="K634" s="123">
        <v>13</v>
      </c>
      <c r="L634" s="126">
        <f t="shared" si="21"/>
        <v>0.8666666666666667</v>
      </c>
      <c r="M634" s="123" t="s">
        <v>1801</v>
      </c>
      <c r="N634" s="123">
        <v>13</v>
      </c>
      <c r="O634" s="123">
        <f t="shared" si="20"/>
        <v>2</v>
      </c>
      <c r="P634" s="127" t="s">
        <v>336</v>
      </c>
    </row>
    <row r="635" spans="1:16" s="123" customFormat="1" x14ac:dyDescent="0.25">
      <c r="A635" s="123">
        <v>2016</v>
      </c>
      <c r="B635" s="124">
        <v>60</v>
      </c>
      <c r="C635" s="123" t="s">
        <v>169</v>
      </c>
      <c r="D635" s="123" t="s">
        <v>331</v>
      </c>
      <c r="E635" s="123">
        <v>22003</v>
      </c>
      <c r="F635" s="123">
        <v>15</v>
      </c>
      <c r="G635" s="123">
        <v>23810022003</v>
      </c>
      <c r="H635" s="125" t="s">
        <v>1796</v>
      </c>
      <c r="I635" s="123" t="s">
        <v>1797</v>
      </c>
      <c r="J635" s="123" t="s">
        <v>1802</v>
      </c>
      <c r="K635" s="123">
        <v>14</v>
      </c>
      <c r="L635" s="126">
        <f t="shared" si="21"/>
        <v>0.93333333333333335</v>
      </c>
      <c r="M635" s="123" t="s">
        <v>1803</v>
      </c>
      <c r="N635" s="123">
        <v>15</v>
      </c>
      <c r="O635" s="123">
        <f t="shared" si="20"/>
        <v>0</v>
      </c>
      <c r="P635" s="127" t="s">
        <v>336</v>
      </c>
    </row>
    <row r="636" spans="1:16" s="123" customFormat="1" x14ac:dyDescent="0.25">
      <c r="A636" s="123">
        <v>2014</v>
      </c>
      <c r="B636" s="124">
        <v>60</v>
      </c>
      <c r="C636" s="123" t="s">
        <v>169</v>
      </c>
      <c r="D636" s="123" t="s">
        <v>331</v>
      </c>
      <c r="E636" s="123">
        <v>22004</v>
      </c>
      <c r="F636" s="123">
        <v>15</v>
      </c>
      <c r="G636" s="123">
        <v>23810022004</v>
      </c>
      <c r="H636" s="125" t="s">
        <v>1804</v>
      </c>
      <c r="I636" s="123" t="s">
        <v>1805</v>
      </c>
      <c r="J636" s="123" t="s">
        <v>1806</v>
      </c>
      <c r="K636" s="123">
        <v>12</v>
      </c>
      <c r="L636" s="126">
        <f t="shared" si="21"/>
        <v>0.8</v>
      </c>
      <c r="M636" s="123" t="s">
        <v>1807</v>
      </c>
      <c r="N636" s="123">
        <v>12</v>
      </c>
      <c r="O636" s="123">
        <f t="shared" si="20"/>
        <v>3</v>
      </c>
      <c r="P636" s="127" t="s">
        <v>336</v>
      </c>
    </row>
    <row r="637" spans="1:16" s="123" customFormat="1" x14ac:dyDescent="0.25">
      <c r="A637" s="123">
        <v>2015</v>
      </c>
      <c r="B637" s="124">
        <v>60</v>
      </c>
      <c r="C637" s="123" t="s">
        <v>169</v>
      </c>
      <c r="D637" s="123" t="s">
        <v>331</v>
      </c>
      <c r="E637" s="123">
        <v>22004</v>
      </c>
      <c r="F637" s="123">
        <v>15</v>
      </c>
      <c r="G637" s="123">
        <v>23810022004</v>
      </c>
      <c r="H637" s="125" t="s">
        <v>1804</v>
      </c>
      <c r="I637" s="123" t="s">
        <v>1805</v>
      </c>
      <c r="J637" s="123" t="s">
        <v>1808</v>
      </c>
      <c r="K637" s="123">
        <v>13</v>
      </c>
      <c r="L637" s="126">
        <f t="shared" si="21"/>
        <v>0.8666666666666667</v>
      </c>
      <c r="M637" s="123" t="s">
        <v>1809</v>
      </c>
      <c r="N637" s="123">
        <v>14</v>
      </c>
      <c r="O637" s="123">
        <f t="shared" si="20"/>
        <v>1</v>
      </c>
      <c r="P637" s="127" t="s">
        <v>336</v>
      </c>
    </row>
    <row r="638" spans="1:16" s="123" customFormat="1" x14ac:dyDescent="0.25">
      <c r="A638" s="123">
        <v>2016</v>
      </c>
      <c r="B638" s="124">
        <v>60</v>
      </c>
      <c r="C638" s="123" t="s">
        <v>169</v>
      </c>
      <c r="D638" s="123" t="s">
        <v>331</v>
      </c>
      <c r="E638" s="123">
        <v>22004</v>
      </c>
      <c r="F638" s="123">
        <v>15</v>
      </c>
      <c r="G638" s="123">
        <v>23810022004</v>
      </c>
      <c r="H638" s="125" t="s">
        <v>1804</v>
      </c>
      <c r="I638" s="123" t="s">
        <v>1805</v>
      </c>
      <c r="J638" s="123" t="s">
        <v>1810</v>
      </c>
      <c r="K638" s="123">
        <v>10</v>
      </c>
      <c r="L638" s="126">
        <f t="shared" si="21"/>
        <v>0.66666666666666663</v>
      </c>
      <c r="M638" s="123" t="s">
        <v>1811</v>
      </c>
      <c r="N638" s="123">
        <v>15</v>
      </c>
      <c r="O638" s="123">
        <f t="shared" si="20"/>
        <v>0</v>
      </c>
      <c r="P638" s="127" t="s">
        <v>336</v>
      </c>
    </row>
    <row r="639" spans="1:16" s="123" customFormat="1" x14ac:dyDescent="0.25">
      <c r="A639" s="123">
        <v>2014</v>
      </c>
      <c r="B639" s="124">
        <v>60</v>
      </c>
      <c r="C639" s="123" t="s">
        <v>169</v>
      </c>
      <c r="D639" s="123" t="s">
        <v>331</v>
      </c>
      <c r="E639" s="123">
        <v>25007</v>
      </c>
      <c r="F639" s="123">
        <v>30</v>
      </c>
      <c r="G639" s="123">
        <v>23810025007</v>
      </c>
      <c r="H639" s="125" t="s">
        <v>578</v>
      </c>
      <c r="I639" s="123" t="s">
        <v>579</v>
      </c>
      <c r="J639" s="123" t="s">
        <v>1812</v>
      </c>
      <c r="K639" s="123">
        <v>22</v>
      </c>
      <c r="L639" s="126">
        <f t="shared" si="21"/>
        <v>0.73333333333333328</v>
      </c>
      <c r="M639" s="123" t="s">
        <v>1813</v>
      </c>
      <c r="N639" s="123">
        <v>28</v>
      </c>
      <c r="O639" s="123">
        <f t="shared" si="20"/>
        <v>2</v>
      </c>
      <c r="P639" s="127" t="s">
        <v>336</v>
      </c>
    </row>
    <row r="640" spans="1:16" s="123" customFormat="1" x14ac:dyDescent="0.25">
      <c r="A640" s="123">
        <v>2015</v>
      </c>
      <c r="B640" s="124">
        <v>60</v>
      </c>
      <c r="C640" s="123" t="s">
        <v>169</v>
      </c>
      <c r="D640" s="123" t="s">
        <v>331</v>
      </c>
      <c r="E640" s="123">
        <v>25007</v>
      </c>
      <c r="F640" s="123">
        <v>30</v>
      </c>
      <c r="G640" s="123">
        <v>23810025007</v>
      </c>
      <c r="H640" s="125" t="s">
        <v>578</v>
      </c>
      <c r="I640" s="123" t="s">
        <v>579</v>
      </c>
      <c r="J640" s="123" t="s">
        <v>1814</v>
      </c>
      <c r="K640" s="123">
        <v>24</v>
      </c>
      <c r="L640" s="126">
        <f t="shared" si="21"/>
        <v>0.8</v>
      </c>
      <c r="M640" s="123" t="s">
        <v>1815</v>
      </c>
      <c r="N640" s="123">
        <v>29</v>
      </c>
      <c r="O640" s="123">
        <f t="shared" si="20"/>
        <v>1</v>
      </c>
      <c r="P640" s="127" t="s">
        <v>336</v>
      </c>
    </row>
    <row r="641" spans="1:16" s="123" customFormat="1" x14ac:dyDescent="0.25">
      <c r="A641" s="123">
        <v>2016</v>
      </c>
      <c r="B641" s="124">
        <v>60</v>
      </c>
      <c r="C641" s="123" t="s">
        <v>169</v>
      </c>
      <c r="D641" s="123" t="s">
        <v>331</v>
      </c>
      <c r="E641" s="123">
        <v>25007</v>
      </c>
      <c r="F641" s="123">
        <v>30</v>
      </c>
      <c r="G641" s="123">
        <v>23810025007</v>
      </c>
      <c r="H641" s="125" t="s">
        <v>578</v>
      </c>
      <c r="I641" s="123" t="s">
        <v>579</v>
      </c>
      <c r="J641" s="123" t="s">
        <v>1816</v>
      </c>
      <c r="K641" s="123">
        <v>25</v>
      </c>
      <c r="L641" s="126">
        <f t="shared" si="21"/>
        <v>0.83333333333333337</v>
      </c>
      <c r="M641" s="123" t="s">
        <v>1817</v>
      </c>
      <c r="N641" s="123">
        <v>29</v>
      </c>
      <c r="O641" s="123">
        <f t="shared" si="20"/>
        <v>1</v>
      </c>
      <c r="P641" s="127" t="s">
        <v>336</v>
      </c>
    </row>
    <row r="642" spans="1:16" s="123" customFormat="1" x14ac:dyDescent="0.25">
      <c r="A642" s="123">
        <v>2014</v>
      </c>
      <c r="B642" s="124">
        <v>60</v>
      </c>
      <c r="C642" s="123" t="s">
        <v>169</v>
      </c>
      <c r="D642" s="123" t="s">
        <v>331</v>
      </c>
      <c r="E642" s="123">
        <v>25218</v>
      </c>
      <c r="F642" s="123">
        <v>30</v>
      </c>
      <c r="G642" s="123">
        <v>23810025218</v>
      </c>
      <c r="H642" s="125" t="s">
        <v>488</v>
      </c>
      <c r="I642" s="123" t="s">
        <v>489</v>
      </c>
      <c r="J642" s="123" t="s">
        <v>1818</v>
      </c>
      <c r="K642" s="123">
        <v>62</v>
      </c>
      <c r="L642" s="126">
        <f t="shared" si="21"/>
        <v>2.0666666666666669</v>
      </c>
      <c r="M642" s="123" t="s">
        <v>1819</v>
      </c>
      <c r="N642" s="123" t="s">
        <v>367</v>
      </c>
      <c r="O642" s="123" t="str">
        <f t="shared" si="20"/>
        <v>-</v>
      </c>
      <c r="P642" s="127" t="s">
        <v>336</v>
      </c>
    </row>
    <row r="643" spans="1:16" s="123" customFormat="1" x14ac:dyDescent="0.25">
      <c r="A643" s="123">
        <v>2015</v>
      </c>
      <c r="B643" s="124">
        <v>60</v>
      </c>
      <c r="C643" s="123" t="s">
        <v>169</v>
      </c>
      <c r="D643" s="123" t="s">
        <v>331</v>
      </c>
      <c r="E643" s="123">
        <v>25218</v>
      </c>
      <c r="F643" s="123">
        <v>30</v>
      </c>
      <c r="G643" s="123">
        <v>23810025218</v>
      </c>
      <c r="H643" s="125" t="s">
        <v>488</v>
      </c>
      <c r="I643" s="123" t="s">
        <v>489</v>
      </c>
      <c r="J643" s="123" t="s">
        <v>1820</v>
      </c>
      <c r="K643" s="123">
        <v>68</v>
      </c>
      <c r="L643" s="126">
        <f t="shared" si="21"/>
        <v>2.2666666666666666</v>
      </c>
      <c r="M643" s="123" t="s">
        <v>1821</v>
      </c>
      <c r="N643" s="123" t="s">
        <v>367</v>
      </c>
      <c r="O643" s="123" t="str">
        <f t="shared" ref="O643:O706" si="22">IFERROR(F643-N643,"-")</f>
        <v>-</v>
      </c>
      <c r="P643" s="127" t="s">
        <v>336</v>
      </c>
    </row>
    <row r="644" spans="1:16" s="123" customFormat="1" x14ac:dyDescent="0.25">
      <c r="A644" s="123">
        <v>2016</v>
      </c>
      <c r="B644" s="124">
        <v>60</v>
      </c>
      <c r="C644" s="123" t="s">
        <v>169</v>
      </c>
      <c r="D644" s="123" t="s">
        <v>331</v>
      </c>
      <c r="E644" s="123">
        <v>25218</v>
      </c>
      <c r="F644" s="123">
        <v>30</v>
      </c>
      <c r="G644" s="123">
        <v>23810025218</v>
      </c>
      <c r="H644" s="125" t="s">
        <v>488</v>
      </c>
      <c r="I644" s="123" t="s">
        <v>489</v>
      </c>
      <c r="J644" s="123" t="s">
        <v>1822</v>
      </c>
      <c r="K644" s="123">
        <v>76</v>
      </c>
      <c r="L644" s="126">
        <f t="shared" si="21"/>
        <v>2.5333333333333332</v>
      </c>
      <c r="M644" s="123" t="s">
        <v>1823</v>
      </c>
      <c r="N644" s="123">
        <v>30</v>
      </c>
      <c r="O644" s="123">
        <f t="shared" si="22"/>
        <v>0</v>
      </c>
      <c r="P644" s="127" t="s">
        <v>336</v>
      </c>
    </row>
    <row r="645" spans="1:16" s="123" customFormat="1" x14ac:dyDescent="0.25">
      <c r="A645" s="123">
        <v>2014</v>
      </c>
      <c r="B645" s="124">
        <v>60</v>
      </c>
      <c r="C645" s="123" t="s">
        <v>169</v>
      </c>
      <c r="D645" s="123" t="s">
        <v>331</v>
      </c>
      <c r="E645" s="123">
        <v>25510</v>
      </c>
      <c r="F645" s="123">
        <v>30</v>
      </c>
      <c r="G645" s="123">
        <v>23810025510</v>
      </c>
      <c r="H645" s="125" t="s">
        <v>594</v>
      </c>
      <c r="I645" s="123" t="s">
        <v>595</v>
      </c>
      <c r="J645" s="123" t="s">
        <v>1824</v>
      </c>
      <c r="K645" s="123">
        <v>38</v>
      </c>
      <c r="L645" s="126">
        <f t="shared" si="21"/>
        <v>1.2666666666666666</v>
      </c>
      <c r="M645" s="123" t="s">
        <v>1825</v>
      </c>
      <c r="N645" s="123" t="s">
        <v>367</v>
      </c>
      <c r="O645" s="123" t="str">
        <f t="shared" si="22"/>
        <v>-</v>
      </c>
      <c r="P645" s="127" t="s">
        <v>336</v>
      </c>
    </row>
    <row r="646" spans="1:16" s="123" customFormat="1" x14ac:dyDescent="0.25">
      <c r="A646" s="123">
        <v>2015</v>
      </c>
      <c r="B646" s="124">
        <v>60</v>
      </c>
      <c r="C646" s="123" t="s">
        <v>169</v>
      </c>
      <c r="D646" s="123" t="s">
        <v>331</v>
      </c>
      <c r="E646" s="123">
        <v>25510</v>
      </c>
      <c r="F646" s="123">
        <v>30</v>
      </c>
      <c r="G646" s="123">
        <v>23810025510</v>
      </c>
      <c r="H646" s="125" t="s">
        <v>594</v>
      </c>
      <c r="I646" s="123" t="s">
        <v>595</v>
      </c>
      <c r="J646" s="123" t="s">
        <v>1826</v>
      </c>
      <c r="K646" s="123">
        <v>40</v>
      </c>
      <c r="L646" s="126">
        <f t="shared" si="21"/>
        <v>1.3333333333333333</v>
      </c>
      <c r="M646" s="123" t="s">
        <v>1827</v>
      </c>
      <c r="N646" s="123" t="s">
        <v>367</v>
      </c>
      <c r="O646" s="123" t="str">
        <f t="shared" si="22"/>
        <v>-</v>
      </c>
      <c r="P646" s="127" t="s">
        <v>336</v>
      </c>
    </row>
    <row r="647" spans="1:16" s="123" customFormat="1" x14ac:dyDescent="0.25">
      <c r="A647" s="123">
        <v>2016</v>
      </c>
      <c r="B647" s="124">
        <v>60</v>
      </c>
      <c r="C647" s="123" t="s">
        <v>169</v>
      </c>
      <c r="D647" s="123" t="s">
        <v>331</v>
      </c>
      <c r="E647" s="123">
        <v>25510</v>
      </c>
      <c r="F647" s="123">
        <v>30</v>
      </c>
      <c r="G647" s="123">
        <v>23810025510</v>
      </c>
      <c r="H647" s="125" t="s">
        <v>594</v>
      </c>
      <c r="I647" s="123" t="s">
        <v>595</v>
      </c>
      <c r="J647" s="123" t="s">
        <v>1828</v>
      </c>
      <c r="K647" s="123">
        <v>25</v>
      </c>
      <c r="L647" s="126">
        <f t="shared" si="21"/>
        <v>0.83333333333333337</v>
      </c>
      <c r="M647" s="123" t="s">
        <v>1829</v>
      </c>
      <c r="N647" s="123">
        <v>28</v>
      </c>
      <c r="O647" s="123">
        <f t="shared" si="22"/>
        <v>2</v>
      </c>
      <c r="P647" s="127" t="s">
        <v>336</v>
      </c>
    </row>
    <row r="648" spans="1:16" s="123" customFormat="1" x14ac:dyDescent="0.25">
      <c r="A648" s="123">
        <v>2014</v>
      </c>
      <c r="B648" s="124">
        <v>60</v>
      </c>
      <c r="C648" s="123" t="s">
        <v>169</v>
      </c>
      <c r="D648" s="123" t="s">
        <v>331</v>
      </c>
      <c r="E648" s="123">
        <v>25516</v>
      </c>
      <c r="F648" s="123">
        <v>30</v>
      </c>
      <c r="G648" s="123">
        <v>23810025516</v>
      </c>
      <c r="H648" s="125" t="s">
        <v>602</v>
      </c>
      <c r="I648" s="123" t="s">
        <v>603</v>
      </c>
      <c r="J648" s="123" t="s">
        <v>1830</v>
      </c>
      <c r="K648" s="123">
        <v>53</v>
      </c>
      <c r="L648" s="126">
        <f t="shared" si="21"/>
        <v>1.7666666666666666</v>
      </c>
      <c r="M648" s="123" t="s">
        <v>1831</v>
      </c>
      <c r="N648" s="123" t="s">
        <v>367</v>
      </c>
      <c r="O648" s="123" t="str">
        <f t="shared" si="22"/>
        <v>-</v>
      </c>
      <c r="P648" s="127" t="s">
        <v>336</v>
      </c>
    </row>
    <row r="649" spans="1:16" s="123" customFormat="1" x14ac:dyDescent="0.25">
      <c r="A649" s="123">
        <v>2015</v>
      </c>
      <c r="B649" s="124">
        <v>60</v>
      </c>
      <c r="C649" s="123" t="s">
        <v>169</v>
      </c>
      <c r="D649" s="123" t="s">
        <v>331</v>
      </c>
      <c r="E649" s="123">
        <v>25516</v>
      </c>
      <c r="F649" s="123">
        <v>30</v>
      </c>
      <c r="G649" s="123">
        <v>23810025516</v>
      </c>
      <c r="H649" s="125" t="s">
        <v>602</v>
      </c>
      <c r="I649" s="123" t="s">
        <v>603</v>
      </c>
      <c r="J649" s="123" t="s">
        <v>1832</v>
      </c>
      <c r="K649" s="123">
        <v>43</v>
      </c>
      <c r="L649" s="126">
        <f t="shared" si="21"/>
        <v>1.4333333333333333</v>
      </c>
      <c r="M649" s="123" t="s">
        <v>1833</v>
      </c>
      <c r="N649" s="123" t="s">
        <v>367</v>
      </c>
      <c r="O649" s="123" t="str">
        <f t="shared" si="22"/>
        <v>-</v>
      </c>
      <c r="P649" s="127" t="s">
        <v>336</v>
      </c>
    </row>
    <row r="650" spans="1:16" s="123" customFormat="1" x14ac:dyDescent="0.25">
      <c r="A650" s="123">
        <v>2016</v>
      </c>
      <c r="B650" s="124">
        <v>60</v>
      </c>
      <c r="C650" s="123" t="s">
        <v>169</v>
      </c>
      <c r="D650" s="123" t="s">
        <v>331</v>
      </c>
      <c r="E650" s="123">
        <v>25516</v>
      </c>
      <c r="F650" s="123">
        <v>30</v>
      </c>
      <c r="G650" s="123">
        <v>23810025516</v>
      </c>
      <c r="H650" s="125" t="s">
        <v>602</v>
      </c>
      <c r="I650" s="123" t="s">
        <v>603</v>
      </c>
      <c r="J650" s="123" t="s">
        <v>1834</v>
      </c>
      <c r="K650" s="123">
        <v>61</v>
      </c>
      <c r="L650" s="126">
        <f t="shared" si="21"/>
        <v>2.0333333333333332</v>
      </c>
      <c r="M650" s="123" t="s">
        <v>1835</v>
      </c>
      <c r="N650" s="123">
        <v>30</v>
      </c>
      <c r="O650" s="123">
        <f t="shared" si="22"/>
        <v>0</v>
      </c>
      <c r="P650" s="127" t="s">
        <v>336</v>
      </c>
    </row>
    <row r="651" spans="1:16" s="123" customFormat="1" x14ac:dyDescent="0.25">
      <c r="A651" s="123">
        <v>2014</v>
      </c>
      <c r="B651" s="124">
        <v>60</v>
      </c>
      <c r="C651" s="123" t="s">
        <v>169</v>
      </c>
      <c r="D651" s="123" t="s">
        <v>399</v>
      </c>
      <c r="E651" s="123">
        <v>25523</v>
      </c>
      <c r="F651" s="123">
        <v>15</v>
      </c>
      <c r="G651" s="123">
        <v>23210025523</v>
      </c>
      <c r="H651" s="125" t="s">
        <v>1657</v>
      </c>
      <c r="I651" s="123" t="s">
        <v>1658</v>
      </c>
      <c r="J651" s="123" t="s">
        <v>1836</v>
      </c>
      <c r="K651" s="123">
        <v>21</v>
      </c>
      <c r="L651" s="126">
        <f t="shared" si="21"/>
        <v>1.4</v>
      </c>
      <c r="M651" s="123" t="s">
        <v>1837</v>
      </c>
      <c r="N651" s="123">
        <v>14</v>
      </c>
      <c r="O651" s="123">
        <f t="shared" si="22"/>
        <v>1</v>
      </c>
      <c r="P651" s="127" t="s">
        <v>336</v>
      </c>
    </row>
    <row r="652" spans="1:16" s="123" customFormat="1" x14ac:dyDescent="0.25">
      <c r="A652" s="123">
        <v>2015</v>
      </c>
      <c r="B652" s="124">
        <v>60</v>
      </c>
      <c r="C652" s="123" t="s">
        <v>169</v>
      </c>
      <c r="D652" s="123" t="s">
        <v>399</v>
      </c>
      <c r="E652" s="123">
        <v>25523</v>
      </c>
      <c r="F652" s="123">
        <v>15</v>
      </c>
      <c r="G652" s="123">
        <v>23210025523</v>
      </c>
      <c r="H652" s="125" t="s">
        <v>1657</v>
      </c>
      <c r="I652" s="123" t="s">
        <v>1658</v>
      </c>
      <c r="J652" s="123" t="s">
        <v>1838</v>
      </c>
      <c r="K652" s="123">
        <v>22</v>
      </c>
      <c r="L652" s="126">
        <f t="shared" si="21"/>
        <v>1.4666666666666666</v>
      </c>
      <c r="M652" s="123" t="s">
        <v>1839</v>
      </c>
      <c r="N652" s="123">
        <v>14</v>
      </c>
      <c r="O652" s="123">
        <f t="shared" si="22"/>
        <v>1</v>
      </c>
      <c r="P652" s="127" t="s">
        <v>336</v>
      </c>
    </row>
    <row r="653" spans="1:16" s="123" customFormat="1" x14ac:dyDescent="0.25">
      <c r="A653" s="123">
        <v>2016</v>
      </c>
      <c r="B653" s="124">
        <v>60</v>
      </c>
      <c r="C653" s="123" t="s">
        <v>169</v>
      </c>
      <c r="D653" s="123" t="s">
        <v>399</v>
      </c>
      <c r="E653" s="123">
        <v>25523</v>
      </c>
      <c r="F653" s="123">
        <v>15</v>
      </c>
      <c r="G653" s="123">
        <v>23210025523</v>
      </c>
      <c r="H653" s="125" t="s">
        <v>1657</v>
      </c>
      <c r="I653" s="123" t="s">
        <v>1658</v>
      </c>
      <c r="J653" s="123" t="s">
        <v>1840</v>
      </c>
      <c r="K653" s="123">
        <v>27</v>
      </c>
      <c r="L653" s="126">
        <f t="shared" si="21"/>
        <v>1.8</v>
      </c>
      <c r="M653" s="123" t="s">
        <v>1841</v>
      </c>
      <c r="N653" s="123">
        <v>13</v>
      </c>
      <c r="O653" s="123">
        <f t="shared" si="22"/>
        <v>2</v>
      </c>
      <c r="P653" s="127" t="s">
        <v>336</v>
      </c>
    </row>
    <row r="654" spans="1:16" s="123" customFormat="1" x14ac:dyDescent="0.25">
      <c r="A654" s="123">
        <v>2014</v>
      </c>
      <c r="B654" s="124">
        <v>60</v>
      </c>
      <c r="C654" s="123" t="s">
        <v>170</v>
      </c>
      <c r="D654" s="123" t="s">
        <v>331</v>
      </c>
      <c r="E654" s="123">
        <v>30001</v>
      </c>
      <c r="F654" s="123">
        <v>53</v>
      </c>
      <c r="G654" s="123">
        <v>23810030001</v>
      </c>
      <c r="H654" s="125" t="s">
        <v>332</v>
      </c>
      <c r="I654" s="123" t="s">
        <v>333</v>
      </c>
      <c r="J654" s="123" t="s">
        <v>1842</v>
      </c>
      <c r="K654" s="123">
        <v>42</v>
      </c>
      <c r="L654" s="126">
        <f t="shared" si="21"/>
        <v>0.79245283018867929</v>
      </c>
      <c r="M654" s="123" t="s">
        <v>1843</v>
      </c>
      <c r="N654" s="123">
        <v>49</v>
      </c>
      <c r="O654" s="123">
        <f t="shared" si="22"/>
        <v>4</v>
      </c>
      <c r="P654" s="127" t="s">
        <v>336</v>
      </c>
    </row>
    <row r="655" spans="1:16" s="123" customFormat="1" x14ac:dyDescent="0.25">
      <c r="A655" s="123">
        <v>2015</v>
      </c>
      <c r="B655" s="124">
        <v>60</v>
      </c>
      <c r="C655" s="123" t="s">
        <v>170</v>
      </c>
      <c r="D655" s="123" t="s">
        <v>331</v>
      </c>
      <c r="E655" s="123">
        <v>30001</v>
      </c>
      <c r="F655" s="123">
        <v>53</v>
      </c>
      <c r="G655" s="123">
        <v>23810030001</v>
      </c>
      <c r="H655" s="125" t="s">
        <v>332</v>
      </c>
      <c r="I655" s="123" t="s">
        <v>333</v>
      </c>
      <c r="J655" s="123" t="s">
        <v>1844</v>
      </c>
      <c r="K655" s="123">
        <v>35</v>
      </c>
      <c r="L655" s="126">
        <f t="shared" si="21"/>
        <v>0.660377358490566</v>
      </c>
      <c r="M655" s="123" t="s">
        <v>1845</v>
      </c>
      <c r="N655" s="123">
        <v>46</v>
      </c>
      <c r="O655" s="123">
        <f t="shared" si="22"/>
        <v>7</v>
      </c>
      <c r="P655" s="127" t="s">
        <v>336</v>
      </c>
    </row>
    <row r="656" spans="1:16" s="123" customFormat="1" x14ac:dyDescent="0.25">
      <c r="A656" s="123">
        <v>2016</v>
      </c>
      <c r="B656" s="124">
        <v>60</v>
      </c>
      <c r="C656" s="123" t="s">
        <v>170</v>
      </c>
      <c r="D656" s="123" t="s">
        <v>331</v>
      </c>
      <c r="E656" s="123">
        <v>30001</v>
      </c>
      <c r="F656" s="123">
        <v>53</v>
      </c>
      <c r="G656" s="123">
        <v>23810030001</v>
      </c>
      <c r="H656" s="125" t="s">
        <v>332</v>
      </c>
      <c r="I656" s="123" t="s">
        <v>333</v>
      </c>
      <c r="J656" s="123" t="s">
        <v>1846</v>
      </c>
      <c r="K656" s="123">
        <v>33</v>
      </c>
      <c r="L656" s="126">
        <f t="shared" si="21"/>
        <v>0.62264150943396224</v>
      </c>
      <c r="M656" s="123" t="s">
        <v>1847</v>
      </c>
      <c r="N656" s="123">
        <v>48</v>
      </c>
      <c r="O656" s="123">
        <f t="shared" si="22"/>
        <v>5</v>
      </c>
      <c r="P656" s="127" t="s">
        <v>336</v>
      </c>
    </row>
    <row r="657" spans="1:16" s="123" customFormat="1" x14ac:dyDescent="0.25">
      <c r="A657" s="123">
        <v>2014</v>
      </c>
      <c r="B657" s="124">
        <v>60</v>
      </c>
      <c r="C657" s="123" t="s">
        <v>170</v>
      </c>
      <c r="D657" s="123" t="s">
        <v>331</v>
      </c>
      <c r="E657" s="123">
        <v>31202</v>
      </c>
      <c r="F657" s="123">
        <v>70</v>
      </c>
      <c r="G657" s="123">
        <v>23810031202</v>
      </c>
      <c r="H657" s="125" t="s">
        <v>341</v>
      </c>
      <c r="I657" s="123" t="s">
        <v>342</v>
      </c>
      <c r="J657" s="123" t="s">
        <v>1848</v>
      </c>
      <c r="K657" s="123">
        <v>122</v>
      </c>
      <c r="L657" s="126">
        <f t="shared" si="21"/>
        <v>1.7428571428571429</v>
      </c>
      <c r="M657" s="123" t="s">
        <v>1849</v>
      </c>
      <c r="N657" s="123">
        <v>66</v>
      </c>
      <c r="O657" s="123">
        <f t="shared" si="22"/>
        <v>4</v>
      </c>
      <c r="P657" s="127" t="s">
        <v>336</v>
      </c>
    </row>
    <row r="658" spans="1:16" s="123" customFormat="1" x14ac:dyDescent="0.25">
      <c r="A658" s="123">
        <v>2015</v>
      </c>
      <c r="B658" s="124">
        <v>60</v>
      </c>
      <c r="C658" s="123" t="s">
        <v>170</v>
      </c>
      <c r="D658" s="123" t="s">
        <v>331</v>
      </c>
      <c r="E658" s="123">
        <v>31202</v>
      </c>
      <c r="F658" s="123">
        <v>70</v>
      </c>
      <c r="G658" s="123">
        <v>23810031202</v>
      </c>
      <c r="H658" s="125" t="s">
        <v>341</v>
      </c>
      <c r="I658" s="123" t="s">
        <v>342</v>
      </c>
      <c r="J658" s="123" t="s">
        <v>1850</v>
      </c>
      <c r="K658" s="123">
        <v>94</v>
      </c>
      <c r="L658" s="126">
        <f t="shared" si="21"/>
        <v>1.3428571428571427</v>
      </c>
      <c r="M658" s="123" t="s">
        <v>1851</v>
      </c>
      <c r="N658" s="123">
        <v>67</v>
      </c>
      <c r="O658" s="123">
        <f t="shared" si="22"/>
        <v>3</v>
      </c>
      <c r="P658" s="127" t="s">
        <v>336</v>
      </c>
    </row>
    <row r="659" spans="1:16" s="123" customFormat="1" x14ac:dyDescent="0.25">
      <c r="A659" s="123">
        <v>2016</v>
      </c>
      <c r="B659" s="124">
        <v>60</v>
      </c>
      <c r="C659" s="123" t="s">
        <v>170</v>
      </c>
      <c r="D659" s="123" t="s">
        <v>331</v>
      </c>
      <c r="E659" s="123">
        <v>31202</v>
      </c>
      <c r="F659" s="123">
        <v>70</v>
      </c>
      <c r="G659" s="123">
        <v>23810031202</v>
      </c>
      <c r="H659" s="125" t="s">
        <v>341</v>
      </c>
      <c r="I659" s="123" t="s">
        <v>342</v>
      </c>
      <c r="J659" s="123" t="s">
        <v>1852</v>
      </c>
      <c r="K659" s="123">
        <v>133</v>
      </c>
      <c r="L659" s="126">
        <f t="shared" si="21"/>
        <v>1.9</v>
      </c>
      <c r="M659" s="123" t="s">
        <v>1853</v>
      </c>
      <c r="N659" s="123">
        <v>67</v>
      </c>
      <c r="O659" s="123">
        <f t="shared" si="22"/>
        <v>3</v>
      </c>
      <c r="P659" s="127" t="s">
        <v>336</v>
      </c>
    </row>
    <row r="660" spans="1:16" s="123" customFormat="1" x14ac:dyDescent="0.25">
      <c r="A660" s="123">
        <v>2014</v>
      </c>
      <c r="B660" s="124">
        <v>60</v>
      </c>
      <c r="C660" s="123" t="s">
        <v>170</v>
      </c>
      <c r="D660" s="123" t="s">
        <v>399</v>
      </c>
      <c r="E660" s="123">
        <v>24005</v>
      </c>
      <c r="F660" s="123">
        <v>15</v>
      </c>
      <c r="G660" s="123">
        <v>23210024005</v>
      </c>
      <c r="H660" s="125" t="s">
        <v>1854</v>
      </c>
      <c r="I660" s="123" t="s">
        <v>1855</v>
      </c>
      <c r="J660" s="123" t="s">
        <v>1856</v>
      </c>
      <c r="K660" s="123">
        <v>3</v>
      </c>
      <c r="L660" s="126">
        <f t="shared" si="21"/>
        <v>0.2</v>
      </c>
      <c r="M660" s="123" t="s">
        <v>1857</v>
      </c>
      <c r="N660" s="123">
        <v>6</v>
      </c>
      <c r="O660" s="123">
        <f t="shared" si="22"/>
        <v>9</v>
      </c>
      <c r="P660" s="127" t="s">
        <v>336</v>
      </c>
    </row>
    <row r="661" spans="1:16" s="123" customFormat="1" x14ac:dyDescent="0.25">
      <c r="A661" s="123">
        <v>2015</v>
      </c>
      <c r="B661" s="124">
        <v>60</v>
      </c>
      <c r="C661" s="123" t="s">
        <v>170</v>
      </c>
      <c r="D661" s="123" t="s">
        <v>399</v>
      </c>
      <c r="E661" s="123">
        <v>24005</v>
      </c>
      <c r="F661" s="123">
        <v>15</v>
      </c>
      <c r="G661" s="123">
        <v>23210024005</v>
      </c>
      <c r="H661" s="125" t="s">
        <v>1854</v>
      </c>
      <c r="I661" s="123" t="s">
        <v>1855</v>
      </c>
      <c r="J661" s="123" t="s">
        <v>1858</v>
      </c>
      <c r="K661" s="123">
        <v>9</v>
      </c>
      <c r="L661" s="126">
        <f t="shared" si="21"/>
        <v>0.6</v>
      </c>
      <c r="M661" s="123" t="s">
        <v>1859</v>
      </c>
      <c r="N661" s="123">
        <v>11</v>
      </c>
      <c r="O661" s="123">
        <f t="shared" si="22"/>
        <v>4</v>
      </c>
      <c r="P661" s="127" t="s">
        <v>336</v>
      </c>
    </row>
    <row r="662" spans="1:16" s="123" customFormat="1" x14ac:dyDescent="0.25">
      <c r="A662" s="123">
        <v>2016</v>
      </c>
      <c r="B662" s="124">
        <v>60</v>
      </c>
      <c r="C662" s="123" t="s">
        <v>170</v>
      </c>
      <c r="D662" s="123" t="s">
        <v>399</v>
      </c>
      <c r="E662" s="123">
        <v>24005</v>
      </c>
      <c r="F662" s="123">
        <v>15</v>
      </c>
      <c r="G662" s="123">
        <v>23210024005</v>
      </c>
      <c r="H662" s="125" t="s">
        <v>1854</v>
      </c>
      <c r="I662" s="123" t="s">
        <v>1855</v>
      </c>
      <c r="J662" s="123" t="s">
        <v>1860</v>
      </c>
      <c r="K662" s="123">
        <v>4</v>
      </c>
      <c r="L662" s="126">
        <f t="shared" si="21"/>
        <v>0.26666666666666666</v>
      </c>
      <c r="M662" s="123" t="s">
        <v>1861</v>
      </c>
      <c r="N662" s="123">
        <v>13</v>
      </c>
      <c r="O662" s="123">
        <f t="shared" si="22"/>
        <v>2</v>
      </c>
      <c r="P662" s="127" t="s">
        <v>336</v>
      </c>
    </row>
    <row r="663" spans="1:16" s="123" customFormat="1" x14ac:dyDescent="0.25">
      <c r="A663" s="123">
        <v>2014</v>
      </c>
      <c r="B663" s="124">
        <v>60</v>
      </c>
      <c r="C663" s="123" t="s">
        <v>170</v>
      </c>
      <c r="D663" s="123" t="s">
        <v>399</v>
      </c>
      <c r="E663" s="123">
        <v>24240</v>
      </c>
      <c r="F663" s="123">
        <v>15</v>
      </c>
      <c r="G663" s="123">
        <v>23210024240</v>
      </c>
      <c r="H663" s="125" t="s">
        <v>956</v>
      </c>
      <c r="I663" s="123" t="s">
        <v>957</v>
      </c>
      <c r="J663" s="123" t="s">
        <v>1862</v>
      </c>
      <c r="K663" s="123">
        <v>16</v>
      </c>
      <c r="L663" s="126">
        <f t="shared" si="21"/>
        <v>1.0666666666666667</v>
      </c>
      <c r="M663" s="123" t="s">
        <v>1863</v>
      </c>
      <c r="N663" s="123">
        <v>13</v>
      </c>
      <c r="O663" s="123">
        <f t="shared" si="22"/>
        <v>2</v>
      </c>
      <c r="P663" s="127" t="s">
        <v>336</v>
      </c>
    </row>
    <row r="664" spans="1:16" s="123" customFormat="1" x14ac:dyDescent="0.25">
      <c r="A664" s="123">
        <v>2015</v>
      </c>
      <c r="B664" s="124">
        <v>60</v>
      </c>
      <c r="C664" s="123" t="s">
        <v>170</v>
      </c>
      <c r="D664" s="123" t="s">
        <v>399</v>
      </c>
      <c r="E664" s="123">
        <v>24240</v>
      </c>
      <c r="F664" s="123">
        <v>15</v>
      </c>
      <c r="G664" s="123">
        <v>23210024240</v>
      </c>
      <c r="H664" s="125" t="s">
        <v>956</v>
      </c>
      <c r="I664" s="123" t="s">
        <v>957</v>
      </c>
      <c r="J664" s="123" t="s">
        <v>1864</v>
      </c>
      <c r="K664" s="123">
        <v>12</v>
      </c>
      <c r="L664" s="126">
        <f t="shared" si="21"/>
        <v>0.8</v>
      </c>
      <c r="M664" s="123" t="s">
        <v>1865</v>
      </c>
      <c r="N664" s="123">
        <v>12</v>
      </c>
      <c r="O664" s="123">
        <f t="shared" si="22"/>
        <v>3</v>
      </c>
      <c r="P664" s="127" t="s">
        <v>336</v>
      </c>
    </row>
    <row r="665" spans="1:16" s="123" customFormat="1" x14ac:dyDescent="0.25">
      <c r="A665" s="123">
        <v>2016</v>
      </c>
      <c r="B665" s="124">
        <v>60</v>
      </c>
      <c r="C665" s="123" t="s">
        <v>170</v>
      </c>
      <c r="D665" s="123" t="s">
        <v>399</v>
      </c>
      <c r="E665" s="123">
        <v>24240</v>
      </c>
      <c r="F665" s="123">
        <v>15</v>
      </c>
      <c r="G665" s="123">
        <v>23210024240</v>
      </c>
      <c r="H665" s="125" t="s">
        <v>956</v>
      </c>
      <c r="I665" s="123" t="s">
        <v>957</v>
      </c>
      <c r="J665" s="123" t="s">
        <v>1866</v>
      </c>
      <c r="K665" s="123">
        <v>15</v>
      </c>
      <c r="L665" s="126">
        <f t="shared" si="21"/>
        <v>1</v>
      </c>
      <c r="M665" s="123" t="s">
        <v>1867</v>
      </c>
      <c r="N665" s="123">
        <v>15</v>
      </c>
      <c r="O665" s="123">
        <f t="shared" si="22"/>
        <v>0</v>
      </c>
      <c r="P665" s="127" t="s">
        <v>336</v>
      </c>
    </row>
    <row r="666" spans="1:16" s="123" customFormat="1" x14ac:dyDescent="0.25">
      <c r="A666" s="123">
        <v>2014</v>
      </c>
      <c r="B666" s="124">
        <v>60</v>
      </c>
      <c r="C666" s="123" t="s">
        <v>1868</v>
      </c>
      <c r="D666" s="123" t="s">
        <v>347</v>
      </c>
      <c r="E666" s="123">
        <v>20009</v>
      </c>
      <c r="F666" s="123">
        <v>15</v>
      </c>
      <c r="G666" s="123">
        <v>32211020009</v>
      </c>
      <c r="H666" s="125" t="s">
        <v>610</v>
      </c>
      <c r="I666" s="123" t="s">
        <v>611</v>
      </c>
      <c r="J666" s="123" t="s">
        <v>1869</v>
      </c>
      <c r="K666" s="123">
        <v>21</v>
      </c>
      <c r="L666" s="126">
        <f t="shared" si="21"/>
        <v>1.4</v>
      </c>
      <c r="M666" s="123" t="s">
        <v>1870</v>
      </c>
      <c r="N666" s="123" t="s">
        <v>367</v>
      </c>
      <c r="O666" s="123" t="str">
        <f t="shared" si="22"/>
        <v>-</v>
      </c>
      <c r="P666" s="127" t="s">
        <v>336</v>
      </c>
    </row>
    <row r="667" spans="1:16" s="123" customFormat="1" x14ac:dyDescent="0.25">
      <c r="A667" s="123">
        <v>2015</v>
      </c>
      <c r="B667" s="124">
        <v>60</v>
      </c>
      <c r="C667" s="123" t="s">
        <v>1868</v>
      </c>
      <c r="D667" s="123" t="s">
        <v>347</v>
      </c>
      <c r="E667" s="123">
        <v>20009</v>
      </c>
      <c r="F667" s="123">
        <v>12</v>
      </c>
      <c r="G667" s="123">
        <v>32211020009</v>
      </c>
      <c r="H667" s="125" t="s">
        <v>610</v>
      </c>
      <c r="I667" s="123" t="s">
        <v>611</v>
      </c>
      <c r="J667" s="123" t="s">
        <v>1871</v>
      </c>
      <c r="K667" s="123">
        <v>15</v>
      </c>
      <c r="L667" s="126">
        <f t="shared" si="21"/>
        <v>1.25</v>
      </c>
      <c r="M667" s="123" t="s">
        <v>1872</v>
      </c>
      <c r="N667" s="123" t="s">
        <v>367</v>
      </c>
      <c r="O667" s="123" t="str">
        <f t="shared" si="22"/>
        <v>-</v>
      </c>
      <c r="P667" s="127" t="s">
        <v>336</v>
      </c>
    </row>
    <row r="668" spans="1:16" s="123" customFormat="1" x14ac:dyDescent="0.25">
      <c r="A668" s="123">
        <v>2016</v>
      </c>
      <c r="B668" s="124">
        <v>60</v>
      </c>
      <c r="C668" s="123" t="s">
        <v>1868</v>
      </c>
      <c r="D668" s="123" t="s">
        <v>347</v>
      </c>
      <c r="E668" s="123">
        <v>20009</v>
      </c>
      <c r="F668" s="123">
        <v>15</v>
      </c>
      <c r="G668" s="123">
        <v>32211020009</v>
      </c>
      <c r="H668" s="125" t="s">
        <v>610</v>
      </c>
      <c r="I668" s="123" t="s">
        <v>611</v>
      </c>
      <c r="J668" s="123" t="s">
        <v>1873</v>
      </c>
      <c r="K668" s="123">
        <v>17</v>
      </c>
      <c r="L668" s="126">
        <f t="shared" si="21"/>
        <v>1.1333333333333333</v>
      </c>
      <c r="M668" s="123" t="s">
        <v>1874</v>
      </c>
      <c r="N668" s="123">
        <v>15</v>
      </c>
      <c r="O668" s="123">
        <f t="shared" si="22"/>
        <v>0</v>
      </c>
      <c r="P668" s="127" t="s">
        <v>336</v>
      </c>
    </row>
    <row r="669" spans="1:16" s="123" customFormat="1" x14ac:dyDescent="0.25">
      <c r="A669" s="123">
        <v>2014</v>
      </c>
      <c r="B669" s="124">
        <v>60</v>
      </c>
      <c r="C669" s="123" t="s">
        <v>1868</v>
      </c>
      <c r="D669" s="123" t="s">
        <v>347</v>
      </c>
      <c r="E669" s="123">
        <v>20113</v>
      </c>
      <c r="F669" s="123">
        <v>15</v>
      </c>
      <c r="G669" s="123">
        <v>32211020113</v>
      </c>
      <c r="H669" s="125" t="s">
        <v>1875</v>
      </c>
      <c r="I669" s="123" t="s">
        <v>1876</v>
      </c>
      <c r="J669" s="123" t="s">
        <v>1877</v>
      </c>
      <c r="K669" s="123">
        <v>11</v>
      </c>
      <c r="L669" s="126">
        <f t="shared" si="21"/>
        <v>0.73333333333333328</v>
      </c>
      <c r="M669" s="123" t="s">
        <v>1878</v>
      </c>
      <c r="N669" s="123" t="s">
        <v>367</v>
      </c>
      <c r="O669" s="123" t="str">
        <f t="shared" si="22"/>
        <v>-</v>
      </c>
      <c r="P669" s="127" t="s">
        <v>336</v>
      </c>
    </row>
    <row r="670" spans="1:16" s="123" customFormat="1" x14ac:dyDescent="0.25">
      <c r="A670" s="123">
        <v>2015</v>
      </c>
      <c r="B670" s="124">
        <v>60</v>
      </c>
      <c r="C670" s="123" t="s">
        <v>1868</v>
      </c>
      <c r="D670" s="123" t="s">
        <v>347</v>
      </c>
      <c r="E670" s="123">
        <v>20113</v>
      </c>
      <c r="F670" s="123">
        <v>12</v>
      </c>
      <c r="G670" s="123">
        <v>32211020113</v>
      </c>
      <c r="H670" s="125" t="s">
        <v>1875</v>
      </c>
      <c r="I670" s="123" t="s">
        <v>1876</v>
      </c>
      <c r="J670" s="123" t="s">
        <v>1879</v>
      </c>
      <c r="K670" s="123">
        <v>11</v>
      </c>
      <c r="L670" s="126">
        <f t="shared" si="21"/>
        <v>0.91666666666666663</v>
      </c>
      <c r="M670" s="123" t="s">
        <v>1880</v>
      </c>
      <c r="N670" s="123" t="s">
        <v>367</v>
      </c>
      <c r="O670" s="123" t="str">
        <f t="shared" si="22"/>
        <v>-</v>
      </c>
      <c r="P670" s="127" t="s">
        <v>336</v>
      </c>
    </row>
    <row r="671" spans="1:16" s="123" customFormat="1" x14ac:dyDescent="0.25">
      <c r="A671" s="123">
        <v>2016</v>
      </c>
      <c r="B671" s="124">
        <v>60</v>
      </c>
      <c r="C671" s="123" t="s">
        <v>1868</v>
      </c>
      <c r="D671" s="123" t="s">
        <v>347</v>
      </c>
      <c r="E671" s="123">
        <v>20113</v>
      </c>
      <c r="F671" s="123">
        <v>15</v>
      </c>
      <c r="G671" s="123">
        <v>32211020113</v>
      </c>
      <c r="H671" s="125" t="s">
        <v>1875</v>
      </c>
      <c r="I671" s="123" t="s">
        <v>1876</v>
      </c>
      <c r="J671" s="123" t="s">
        <v>1881</v>
      </c>
      <c r="K671" s="123">
        <v>4</v>
      </c>
      <c r="L671" s="126">
        <f t="shared" si="21"/>
        <v>0.26666666666666666</v>
      </c>
      <c r="M671" s="123" t="s">
        <v>1882</v>
      </c>
      <c r="N671" s="123">
        <v>10</v>
      </c>
      <c r="O671" s="123">
        <f t="shared" si="22"/>
        <v>5</v>
      </c>
      <c r="P671" s="127" t="s">
        <v>336</v>
      </c>
    </row>
    <row r="672" spans="1:16" s="123" customFormat="1" x14ac:dyDescent="0.25">
      <c r="A672" s="123">
        <v>2014</v>
      </c>
      <c r="B672" s="124">
        <v>60</v>
      </c>
      <c r="C672" s="123" t="s">
        <v>1868</v>
      </c>
      <c r="D672" s="123" t="s">
        <v>347</v>
      </c>
      <c r="E672" s="123">
        <v>22208</v>
      </c>
      <c r="F672" s="123">
        <v>30</v>
      </c>
      <c r="G672" s="123">
        <v>32211022208</v>
      </c>
      <c r="H672" s="125" t="s">
        <v>1883</v>
      </c>
      <c r="I672" s="123" t="s">
        <v>1884</v>
      </c>
      <c r="J672" s="123" t="s">
        <v>1885</v>
      </c>
      <c r="K672" s="123">
        <v>31</v>
      </c>
      <c r="L672" s="126">
        <f t="shared" si="21"/>
        <v>1.0333333333333334</v>
      </c>
      <c r="M672" s="123" t="s">
        <v>1886</v>
      </c>
      <c r="N672" s="123" t="s">
        <v>367</v>
      </c>
      <c r="O672" s="123" t="str">
        <f t="shared" si="22"/>
        <v>-</v>
      </c>
      <c r="P672" s="127" t="s">
        <v>336</v>
      </c>
    </row>
    <row r="673" spans="1:16" s="123" customFormat="1" x14ac:dyDescent="0.25">
      <c r="A673" s="123">
        <v>2015</v>
      </c>
      <c r="B673" s="124">
        <v>60</v>
      </c>
      <c r="C673" s="123" t="s">
        <v>1868</v>
      </c>
      <c r="D673" s="123" t="s">
        <v>347</v>
      </c>
      <c r="E673" s="123">
        <v>22208</v>
      </c>
      <c r="F673" s="123">
        <v>30</v>
      </c>
      <c r="G673" s="123">
        <v>32211022208</v>
      </c>
      <c r="H673" s="125" t="s">
        <v>1883</v>
      </c>
      <c r="I673" s="123" t="s">
        <v>1884</v>
      </c>
      <c r="J673" s="123" t="s">
        <v>1887</v>
      </c>
      <c r="K673" s="123">
        <v>35</v>
      </c>
      <c r="L673" s="126">
        <f t="shared" si="21"/>
        <v>1.1666666666666667</v>
      </c>
      <c r="M673" s="123" t="s">
        <v>1888</v>
      </c>
      <c r="N673" s="123" t="s">
        <v>367</v>
      </c>
      <c r="O673" s="123" t="str">
        <f t="shared" si="22"/>
        <v>-</v>
      </c>
      <c r="P673" s="127" t="s">
        <v>336</v>
      </c>
    </row>
    <row r="674" spans="1:16" s="123" customFormat="1" x14ac:dyDescent="0.25">
      <c r="A674" s="123">
        <v>2016</v>
      </c>
      <c r="B674" s="124">
        <v>60</v>
      </c>
      <c r="C674" s="123" t="s">
        <v>1868</v>
      </c>
      <c r="D674" s="123" t="s">
        <v>347</v>
      </c>
      <c r="E674" s="123">
        <v>22208</v>
      </c>
      <c r="F674" s="123">
        <v>24</v>
      </c>
      <c r="G674" s="123">
        <v>32211022208</v>
      </c>
      <c r="H674" s="125" t="s">
        <v>1883</v>
      </c>
      <c r="I674" s="123" t="s">
        <v>1884</v>
      </c>
      <c r="J674" s="123" t="s">
        <v>1889</v>
      </c>
      <c r="K674" s="123">
        <v>28</v>
      </c>
      <c r="L674" s="126">
        <f t="shared" si="21"/>
        <v>1.1666666666666667</v>
      </c>
      <c r="M674" s="123" t="s">
        <v>1890</v>
      </c>
      <c r="N674" s="123">
        <v>17</v>
      </c>
      <c r="O674" s="123">
        <f t="shared" si="22"/>
        <v>7</v>
      </c>
      <c r="P674" s="127" t="s">
        <v>336</v>
      </c>
    </row>
    <row r="675" spans="1:16" s="123" customFormat="1" x14ac:dyDescent="0.25">
      <c r="A675" s="123">
        <v>2014</v>
      </c>
      <c r="B675" s="124">
        <v>60</v>
      </c>
      <c r="C675" s="123" t="s">
        <v>1868</v>
      </c>
      <c r="D675" s="123" t="s">
        <v>347</v>
      </c>
      <c r="E675" s="123">
        <v>22307</v>
      </c>
      <c r="F675" s="123">
        <v>6</v>
      </c>
      <c r="G675" s="123">
        <v>32211022307</v>
      </c>
      <c r="H675" s="125" t="s">
        <v>1891</v>
      </c>
      <c r="I675" s="123" t="s">
        <v>1892</v>
      </c>
      <c r="J675" s="123" t="s">
        <v>1893</v>
      </c>
      <c r="K675" s="123">
        <v>3</v>
      </c>
      <c r="L675" s="126">
        <f t="shared" si="21"/>
        <v>0.5</v>
      </c>
      <c r="M675" s="123" t="s">
        <v>1894</v>
      </c>
      <c r="N675" s="123">
        <v>7</v>
      </c>
      <c r="O675" s="123">
        <f t="shared" si="22"/>
        <v>-1</v>
      </c>
      <c r="P675" s="127" t="s">
        <v>336</v>
      </c>
    </row>
    <row r="676" spans="1:16" s="123" customFormat="1" x14ac:dyDescent="0.25">
      <c r="A676" s="123">
        <v>2015</v>
      </c>
      <c r="B676" s="124">
        <v>60</v>
      </c>
      <c r="C676" s="123" t="s">
        <v>1868</v>
      </c>
      <c r="D676" s="123" t="s">
        <v>347</v>
      </c>
      <c r="E676" s="123">
        <v>22307</v>
      </c>
      <c r="F676" s="123">
        <v>10</v>
      </c>
      <c r="G676" s="123">
        <v>32211022307</v>
      </c>
      <c r="H676" s="125" t="s">
        <v>1891</v>
      </c>
      <c r="I676" s="123" t="s">
        <v>1892</v>
      </c>
      <c r="J676" s="123" t="s">
        <v>1895</v>
      </c>
      <c r="K676" s="123">
        <v>6</v>
      </c>
      <c r="L676" s="126">
        <f t="shared" si="21"/>
        <v>0.6</v>
      </c>
      <c r="M676" s="123" t="s">
        <v>1896</v>
      </c>
      <c r="N676" s="123">
        <v>5</v>
      </c>
      <c r="O676" s="123">
        <f t="shared" si="22"/>
        <v>5</v>
      </c>
      <c r="P676" s="127" t="s">
        <v>336</v>
      </c>
    </row>
    <row r="677" spans="1:16" s="123" customFormat="1" x14ac:dyDescent="0.25">
      <c r="A677" s="123">
        <v>2014</v>
      </c>
      <c r="B677" s="124">
        <v>60</v>
      </c>
      <c r="C677" s="123" t="s">
        <v>1868</v>
      </c>
      <c r="D677" s="123" t="s">
        <v>347</v>
      </c>
      <c r="E677" s="123">
        <v>22314</v>
      </c>
      <c r="F677" s="123">
        <v>9</v>
      </c>
      <c r="G677" s="123">
        <v>32211022314</v>
      </c>
      <c r="H677" s="125" t="s">
        <v>1897</v>
      </c>
      <c r="I677" s="123" t="s">
        <v>1898</v>
      </c>
      <c r="J677" s="123" t="s">
        <v>1899</v>
      </c>
      <c r="K677" s="123">
        <v>10</v>
      </c>
      <c r="L677" s="126">
        <f t="shared" si="21"/>
        <v>1.1111111111111112</v>
      </c>
      <c r="M677" s="123" t="s">
        <v>1900</v>
      </c>
      <c r="N677" s="123" t="s">
        <v>367</v>
      </c>
      <c r="O677" s="123" t="str">
        <f t="shared" si="22"/>
        <v>-</v>
      </c>
      <c r="P677" s="127" t="s">
        <v>336</v>
      </c>
    </row>
    <row r="678" spans="1:16" s="123" customFormat="1" x14ac:dyDescent="0.25">
      <c r="A678" s="123">
        <v>2015</v>
      </c>
      <c r="B678" s="124">
        <v>60</v>
      </c>
      <c r="C678" s="123" t="s">
        <v>1868</v>
      </c>
      <c r="D678" s="123" t="s">
        <v>347</v>
      </c>
      <c r="E678" s="123">
        <v>22314</v>
      </c>
      <c r="F678" s="123">
        <v>12</v>
      </c>
      <c r="G678" s="123">
        <v>32211022314</v>
      </c>
      <c r="H678" s="125" t="s">
        <v>1897</v>
      </c>
      <c r="I678" s="123" t="s">
        <v>1898</v>
      </c>
      <c r="J678" s="123" t="s">
        <v>1901</v>
      </c>
      <c r="K678" s="123">
        <v>7</v>
      </c>
      <c r="L678" s="126">
        <f t="shared" si="21"/>
        <v>0.58333333333333337</v>
      </c>
      <c r="M678" s="123" t="s">
        <v>1902</v>
      </c>
      <c r="N678" s="123" t="s">
        <v>367</v>
      </c>
      <c r="O678" s="123" t="str">
        <f t="shared" si="22"/>
        <v>-</v>
      </c>
      <c r="P678" s="127" t="s">
        <v>336</v>
      </c>
    </row>
    <row r="679" spans="1:16" s="123" customFormat="1" x14ac:dyDescent="0.25">
      <c r="A679" s="123">
        <v>2016</v>
      </c>
      <c r="B679" s="124">
        <v>60</v>
      </c>
      <c r="C679" s="123" t="s">
        <v>1868</v>
      </c>
      <c r="D679" s="123" t="s">
        <v>347</v>
      </c>
      <c r="E679" s="123">
        <v>22314</v>
      </c>
      <c r="F679" s="123">
        <v>12</v>
      </c>
      <c r="G679" s="123">
        <v>32211022314</v>
      </c>
      <c r="H679" s="125" t="s">
        <v>1897</v>
      </c>
      <c r="I679" s="123" t="s">
        <v>1898</v>
      </c>
      <c r="J679" s="123" t="s">
        <v>1903</v>
      </c>
      <c r="K679" s="123">
        <v>8</v>
      </c>
      <c r="L679" s="126">
        <f t="shared" si="21"/>
        <v>0.66666666666666663</v>
      </c>
      <c r="M679" s="123" t="s">
        <v>1904</v>
      </c>
      <c r="N679" s="123">
        <v>12</v>
      </c>
      <c r="O679" s="123">
        <f t="shared" si="22"/>
        <v>0</v>
      </c>
      <c r="P679" s="127" t="s">
        <v>336</v>
      </c>
    </row>
    <row r="680" spans="1:16" s="123" customFormat="1" x14ac:dyDescent="0.25">
      <c r="A680" s="123">
        <v>2014</v>
      </c>
      <c r="B680" s="124">
        <v>60</v>
      </c>
      <c r="C680" s="123" t="s">
        <v>1868</v>
      </c>
      <c r="D680" s="123" t="s">
        <v>347</v>
      </c>
      <c r="E680" s="123">
        <v>25006</v>
      </c>
      <c r="F680" s="123">
        <v>15</v>
      </c>
      <c r="G680" s="123">
        <v>32211025006</v>
      </c>
      <c r="H680" s="125" t="s">
        <v>705</v>
      </c>
      <c r="I680" s="123" t="s">
        <v>706</v>
      </c>
      <c r="J680" s="123" t="s">
        <v>1905</v>
      </c>
      <c r="K680" s="123">
        <v>12</v>
      </c>
      <c r="L680" s="126">
        <f t="shared" si="21"/>
        <v>0.8</v>
      </c>
      <c r="M680" s="123" t="s">
        <v>1906</v>
      </c>
      <c r="N680" s="123">
        <v>11</v>
      </c>
      <c r="O680" s="123">
        <f t="shared" si="22"/>
        <v>4</v>
      </c>
      <c r="P680" s="127" t="s">
        <v>336</v>
      </c>
    </row>
    <row r="681" spans="1:16" s="123" customFormat="1" x14ac:dyDescent="0.25">
      <c r="A681" s="123">
        <v>2015</v>
      </c>
      <c r="B681" s="124">
        <v>60</v>
      </c>
      <c r="C681" s="123" t="s">
        <v>1868</v>
      </c>
      <c r="D681" s="123" t="s">
        <v>347</v>
      </c>
      <c r="E681" s="123">
        <v>25006</v>
      </c>
      <c r="F681" s="123">
        <v>12</v>
      </c>
      <c r="G681" s="123">
        <v>32211025006</v>
      </c>
      <c r="H681" s="125" t="s">
        <v>705</v>
      </c>
      <c r="I681" s="123" t="s">
        <v>706</v>
      </c>
      <c r="J681" s="123" t="s">
        <v>1907</v>
      </c>
      <c r="K681" s="123">
        <v>6</v>
      </c>
      <c r="L681" s="126">
        <f t="shared" ref="L681:L744" si="23">K681/F681</f>
        <v>0.5</v>
      </c>
      <c r="M681" s="123" t="s">
        <v>1908</v>
      </c>
      <c r="N681" s="123">
        <v>8</v>
      </c>
      <c r="O681" s="123">
        <f t="shared" si="22"/>
        <v>4</v>
      </c>
      <c r="P681" s="127" t="s">
        <v>336</v>
      </c>
    </row>
    <row r="682" spans="1:16" s="123" customFormat="1" x14ac:dyDescent="0.25">
      <c r="A682" s="123">
        <v>2016</v>
      </c>
      <c r="B682" s="124">
        <v>60</v>
      </c>
      <c r="C682" s="123" t="s">
        <v>1868</v>
      </c>
      <c r="D682" s="123" t="s">
        <v>347</v>
      </c>
      <c r="E682" s="123">
        <v>25006</v>
      </c>
      <c r="F682" s="123">
        <v>24</v>
      </c>
      <c r="G682" s="123">
        <v>32211025006</v>
      </c>
      <c r="H682" s="125" t="s">
        <v>705</v>
      </c>
      <c r="I682" s="123" t="s">
        <v>706</v>
      </c>
      <c r="J682" s="123" t="s">
        <v>1909</v>
      </c>
      <c r="K682" s="123">
        <v>10</v>
      </c>
      <c r="L682" s="126">
        <f t="shared" si="23"/>
        <v>0.41666666666666669</v>
      </c>
      <c r="M682" s="123" t="s">
        <v>1910</v>
      </c>
      <c r="N682" s="123" t="s">
        <v>367</v>
      </c>
      <c r="O682" s="123" t="str">
        <f t="shared" si="22"/>
        <v>-</v>
      </c>
      <c r="P682" s="127" t="s">
        <v>336</v>
      </c>
    </row>
    <row r="683" spans="1:16" s="123" customFormat="1" x14ac:dyDescent="0.25">
      <c r="A683" s="123">
        <v>2014</v>
      </c>
      <c r="B683" s="124">
        <v>60</v>
      </c>
      <c r="C683" s="123" t="s">
        <v>1868</v>
      </c>
      <c r="D683" s="123" t="s">
        <v>347</v>
      </c>
      <c r="E683" s="123">
        <v>25412</v>
      </c>
      <c r="F683" s="123">
        <v>15</v>
      </c>
      <c r="G683" s="123">
        <v>32211025412</v>
      </c>
      <c r="H683" s="125" t="s">
        <v>1911</v>
      </c>
      <c r="I683" s="123" t="s">
        <v>1912</v>
      </c>
      <c r="J683" s="123" t="s">
        <v>1913</v>
      </c>
      <c r="K683" s="123">
        <v>14</v>
      </c>
      <c r="L683" s="126">
        <f t="shared" si="23"/>
        <v>0.93333333333333335</v>
      </c>
      <c r="M683" s="123" t="s">
        <v>1914</v>
      </c>
      <c r="N683" s="123" t="s">
        <v>367</v>
      </c>
      <c r="O683" s="123" t="str">
        <f t="shared" si="22"/>
        <v>-</v>
      </c>
      <c r="P683" s="127" t="s">
        <v>336</v>
      </c>
    </row>
    <row r="684" spans="1:16" s="123" customFormat="1" x14ac:dyDescent="0.25">
      <c r="A684" s="123">
        <v>2015</v>
      </c>
      <c r="B684" s="124">
        <v>60</v>
      </c>
      <c r="C684" s="123" t="s">
        <v>1868</v>
      </c>
      <c r="D684" s="123" t="s">
        <v>347</v>
      </c>
      <c r="E684" s="123">
        <v>25412</v>
      </c>
      <c r="F684" s="123">
        <v>12</v>
      </c>
      <c r="G684" s="123">
        <v>32211025412</v>
      </c>
      <c r="H684" s="125" t="s">
        <v>1911</v>
      </c>
      <c r="I684" s="123" t="s">
        <v>1912</v>
      </c>
      <c r="J684" s="123" t="s">
        <v>1915</v>
      </c>
      <c r="K684" s="123">
        <v>12</v>
      </c>
      <c r="L684" s="126">
        <f t="shared" si="23"/>
        <v>1</v>
      </c>
      <c r="M684" s="123" t="s">
        <v>1916</v>
      </c>
      <c r="N684" s="123" t="s">
        <v>367</v>
      </c>
      <c r="O684" s="123" t="str">
        <f t="shared" si="22"/>
        <v>-</v>
      </c>
      <c r="P684" s="127" t="s">
        <v>336</v>
      </c>
    </row>
    <row r="685" spans="1:16" s="123" customFormat="1" x14ac:dyDescent="0.25">
      <c r="A685" s="123">
        <v>2016</v>
      </c>
      <c r="B685" s="124">
        <v>60</v>
      </c>
      <c r="C685" s="123" t="s">
        <v>1868</v>
      </c>
      <c r="D685" s="123" t="s">
        <v>347</v>
      </c>
      <c r="E685" s="123">
        <v>25412</v>
      </c>
      <c r="F685" s="123">
        <v>12</v>
      </c>
      <c r="G685" s="123">
        <v>32211025412</v>
      </c>
      <c r="H685" s="125" t="s">
        <v>1911</v>
      </c>
      <c r="I685" s="123" t="s">
        <v>1912</v>
      </c>
      <c r="J685" s="123" t="s">
        <v>1917</v>
      </c>
      <c r="K685" s="123">
        <v>16</v>
      </c>
      <c r="L685" s="126">
        <f t="shared" si="23"/>
        <v>1.3333333333333333</v>
      </c>
      <c r="M685" s="123" t="s">
        <v>1918</v>
      </c>
      <c r="N685" s="123">
        <v>9</v>
      </c>
      <c r="O685" s="123">
        <f t="shared" si="22"/>
        <v>3</v>
      </c>
      <c r="P685" s="127" t="s">
        <v>336</v>
      </c>
    </row>
    <row r="686" spans="1:16" s="123" customFormat="1" x14ac:dyDescent="0.25">
      <c r="A686" s="123">
        <v>2014</v>
      </c>
      <c r="B686" s="124">
        <v>60</v>
      </c>
      <c r="C686" s="123" t="s">
        <v>1868</v>
      </c>
      <c r="D686" s="123" t="s">
        <v>347</v>
      </c>
      <c r="E686" s="123">
        <v>25515</v>
      </c>
      <c r="F686" s="123">
        <v>30</v>
      </c>
      <c r="G686" s="123">
        <v>32211025515</v>
      </c>
      <c r="H686" s="125" t="s">
        <v>713</v>
      </c>
      <c r="I686" s="123" t="s">
        <v>714</v>
      </c>
      <c r="J686" s="123" t="s">
        <v>1919</v>
      </c>
      <c r="K686" s="123">
        <v>32</v>
      </c>
      <c r="L686" s="126">
        <f t="shared" si="23"/>
        <v>1.0666666666666667</v>
      </c>
      <c r="M686" s="123" t="s">
        <v>1920</v>
      </c>
      <c r="N686" s="123">
        <v>23</v>
      </c>
      <c r="O686" s="123">
        <f t="shared" si="22"/>
        <v>7</v>
      </c>
      <c r="P686" s="127" t="s">
        <v>336</v>
      </c>
    </row>
    <row r="687" spans="1:16" s="123" customFormat="1" x14ac:dyDescent="0.25">
      <c r="A687" s="123">
        <v>2015</v>
      </c>
      <c r="B687" s="124">
        <v>60</v>
      </c>
      <c r="C687" s="123" t="s">
        <v>1868</v>
      </c>
      <c r="D687" s="123" t="s">
        <v>347</v>
      </c>
      <c r="E687" s="123">
        <v>25515</v>
      </c>
      <c r="F687" s="123">
        <v>30</v>
      </c>
      <c r="G687" s="123">
        <v>32211025515</v>
      </c>
      <c r="H687" s="125" t="s">
        <v>713</v>
      </c>
      <c r="I687" s="123" t="s">
        <v>714</v>
      </c>
      <c r="J687" s="123" t="s">
        <v>1921</v>
      </c>
      <c r="K687" s="123">
        <v>27</v>
      </c>
      <c r="L687" s="126">
        <f t="shared" si="23"/>
        <v>0.9</v>
      </c>
      <c r="M687" s="123" t="s">
        <v>1922</v>
      </c>
      <c r="N687" s="123">
        <v>24</v>
      </c>
      <c r="O687" s="123">
        <f t="shared" si="22"/>
        <v>6</v>
      </c>
      <c r="P687" s="127" t="s">
        <v>336</v>
      </c>
    </row>
    <row r="688" spans="1:16" s="123" customFormat="1" x14ac:dyDescent="0.25">
      <c r="A688" s="123">
        <v>2016</v>
      </c>
      <c r="B688" s="124">
        <v>60</v>
      </c>
      <c r="C688" s="123" t="s">
        <v>1868</v>
      </c>
      <c r="D688" s="123" t="s">
        <v>347</v>
      </c>
      <c r="E688" s="123">
        <v>25515</v>
      </c>
      <c r="F688" s="123">
        <v>24</v>
      </c>
      <c r="G688" s="123">
        <v>32211025515</v>
      </c>
      <c r="H688" s="125" t="s">
        <v>713</v>
      </c>
      <c r="I688" s="123" t="s">
        <v>714</v>
      </c>
      <c r="J688" s="123" t="s">
        <v>1923</v>
      </c>
      <c r="K688" s="123">
        <v>34</v>
      </c>
      <c r="L688" s="126">
        <f t="shared" si="23"/>
        <v>1.4166666666666667</v>
      </c>
      <c r="M688" s="123" t="s">
        <v>1924</v>
      </c>
      <c r="N688" s="123">
        <v>24</v>
      </c>
      <c r="O688" s="123">
        <f t="shared" si="22"/>
        <v>0</v>
      </c>
      <c r="P688" s="127" t="s">
        <v>336</v>
      </c>
    </row>
    <row r="689" spans="1:16" s="123" customFormat="1" x14ac:dyDescent="0.25">
      <c r="A689" s="123">
        <v>2014</v>
      </c>
      <c r="B689" s="124">
        <v>60</v>
      </c>
      <c r="C689" s="123" t="s">
        <v>1868</v>
      </c>
      <c r="D689" s="123" t="s">
        <v>347</v>
      </c>
      <c r="E689" s="123">
        <v>33109</v>
      </c>
      <c r="F689" s="123">
        <v>15</v>
      </c>
      <c r="G689" s="123">
        <v>32211033109</v>
      </c>
      <c r="H689" s="125" t="s">
        <v>1925</v>
      </c>
      <c r="I689" s="123" t="s">
        <v>1926</v>
      </c>
      <c r="J689" s="123" t="s">
        <v>1927</v>
      </c>
      <c r="K689" s="123">
        <v>81</v>
      </c>
      <c r="L689" s="126">
        <f t="shared" si="23"/>
        <v>5.4</v>
      </c>
      <c r="M689" s="123" t="s">
        <v>1928</v>
      </c>
      <c r="N689" s="123">
        <v>16</v>
      </c>
      <c r="O689" s="123">
        <f t="shared" si="22"/>
        <v>-1</v>
      </c>
      <c r="P689" s="127" t="s">
        <v>336</v>
      </c>
    </row>
    <row r="690" spans="1:16" s="123" customFormat="1" x14ac:dyDescent="0.25">
      <c r="A690" s="123">
        <v>2015</v>
      </c>
      <c r="B690" s="124">
        <v>60</v>
      </c>
      <c r="C690" s="123" t="s">
        <v>1868</v>
      </c>
      <c r="D690" s="123" t="s">
        <v>347</v>
      </c>
      <c r="E690" s="123">
        <v>33109</v>
      </c>
      <c r="F690" s="123">
        <v>15</v>
      </c>
      <c r="G690" s="123">
        <v>32211033109</v>
      </c>
      <c r="H690" s="125" t="s">
        <v>1925</v>
      </c>
      <c r="I690" s="123" t="s">
        <v>1926</v>
      </c>
      <c r="J690" s="123" t="s">
        <v>1929</v>
      </c>
      <c r="K690" s="123">
        <v>85</v>
      </c>
      <c r="L690" s="126">
        <f t="shared" si="23"/>
        <v>5.666666666666667</v>
      </c>
      <c r="M690" s="123" t="s">
        <v>1930</v>
      </c>
      <c r="N690" s="123">
        <v>13</v>
      </c>
      <c r="O690" s="123">
        <f t="shared" si="22"/>
        <v>2</v>
      </c>
      <c r="P690" s="127" t="s">
        <v>336</v>
      </c>
    </row>
    <row r="691" spans="1:16" s="123" customFormat="1" x14ac:dyDescent="0.25">
      <c r="A691" s="123">
        <v>2016</v>
      </c>
      <c r="B691" s="124">
        <v>60</v>
      </c>
      <c r="C691" s="123" t="s">
        <v>1868</v>
      </c>
      <c r="D691" s="123" t="s">
        <v>347</v>
      </c>
      <c r="E691" s="123">
        <v>33109</v>
      </c>
      <c r="F691" s="123">
        <v>15</v>
      </c>
      <c r="G691" s="123">
        <v>32211033109</v>
      </c>
      <c r="H691" s="125" t="s">
        <v>1925</v>
      </c>
      <c r="I691" s="123" t="s">
        <v>1926</v>
      </c>
      <c r="J691" s="123" t="s">
        <v>1931</v>
      </c>
      <c r="K691" s="123">
        <v>96</v>
      </c>
      <c r="L691" s="126">
        <f t="shared" si="23"/>
        <v>6.4</v>
      </c>
      <c r="M691" s="123" t="s">
        <v>1932</v>
      </c>
      <c r="N691" s="123">
        <v>14</v>
      </c>
      <c r="O691" s="123">
        <f t="shared" si="22"/>
        <v>1</v>
      </c>
      <c r="P691" s="127" t="s">
        <v>336</v>
      </c>
    </row>
    <row r="692" spans="1:16" s="123" customFormat="1" x14ac:dyDescent="0.25">
      <c r="A692" s="123">
        <v>2014</v>
      </c>
      <c r="B692" s="124">
        <v>60</v>
      </c>
      <c r="C692" s="123" t="s">
        <v>1933</v>
      </c>
      <c r="D692" s="123" t="s">
        <v>347</v>
      </c>
      <c r="E692" s="123">
        <v>20008</v>
      </c>
      <c r="F692" s="123">
        <v>35</v>
      </c>
      <c r="G692" s="123">
        <v>32211020008</v>
      </c>
      <c r="H692" s="125" t="s">
        <v>1511</v>
      </c>
      <c r="I692" s="123" t="s">
        <v>1512</v>
      </c>
      <c r="J692" s="123" t="s">
        <v>1934</v>
      </c>
      <c r="K692" s="123">
        <v>19</v>
      </c>
      <c r="L692" s="126">
        <f t="shared" si="23"/>
        <v>0.54285714285714282</v>
      </c>
      <c r="M692" s="123" t="s">
        <v>1935</v>
      </c>
      <c r="N692" s="123">
        <v>34</v>
      </c>
      <c r="O692" s="123">
        <f t="shared" si="22"/>
        <v>1</v>
      </c>
      <c r="P692" s="127" t="s">
        <v>336</v>
      </c>
    </row>
    <row r="693" spans="1:16" s="123" customFormat="1" x14ac:dyDescent="0.25">
      <c r="A693" s="123">
        <v>2015</v>
      </c>
      <c r="B693" s="124">
        <v>60</v>
      </c>
      <c r="C693" s="123" t="s">
        <v>1933</v>
      </c>
      <c r="D693" s="123" t="s">
        <v>347</v>
      </c>
      <c r="E693" s="123">
        <v>20008</v>
      </c>
      <c r="F693" s="123">
        <v>35</v>
      </c>
      <c r="G693" s="123">
        <v>32211020008</v>
      </c>
      <c r="H693" s="125" t="s">
        <v>1511</v>
      </c>
      <c r="I693" s="123" t="s">
        <v>1512</v>
      </c>
      <c r="J693" s="123" t="s">
        <v>1936</v>
      </c>
      <c r="K693" s="123">
        <v>14</v>
      </c>
      <c r="L693" s="126">
        <f t="shared" si="23"/>
        <v>0.4</v>
      </c>
      <c r="M693" s="123" t="s">
        <v>1937</v>
      </c>
      <c r="N693" s="123">
        <v>35</v>
      </c>
      <c r="O693" s="123">
        <f t="shared" si="22"/>
        <v>0</v>
      </c>
      <c r="P693" s="127" t="s">
        <v>336</v>
      </c>
    </row>
    <row r="694" spans="1:16" s="123" customFormat="1" x14ac:dyDescent="0.25">
      <c r="A694" s="123">
        <v>2016</v>
      </c>
      <c r="B694" s="124">
        <v>60</v>
      </c>
      <c r="C694" s="123" t="s">
        <v>1933</v>
      </c>
      <c r="D694" s="123" t="s">
        <v>347</v>
      </c>
      <c r="E694" s="123">
        <v>20008</v>
      </c>
      <c r="F694" s="123">
        <v>35</v>
      </c>
      <c r="G694" s="123">
        <v>32211020008</v>
      </c>
      <c r="H694" s="125" t="s">
        <v>1511</v>
      </c>
      <c r="I694" s="123" t="s">
        <v>1512</v>
      </c>
      <c r="J694" s="123" t="s">
        <v>1938</v>
      </c>
      <c r="K694" s="123">
        <v>30</v>
      </c>
      <c r="L694" s="126">
        <f t="shared" si="23"/>
        <v>0.8571428571428571</v>
      </c>
      <c r="M694" s="123" t="s">
        <v>1939</v>
      </c>
      <c r="N694" s="123">
        <v>37</v>
      </c>
      <c r="O694" s="123">
        <f t="shared" si="22"/>
        <v>-2</v>
      </c>
      <c r="P694" s="127" t="s">
        <v>336</v>
      </c>
    </row>
    <row r="695" spans="1:16" s="123" customFormat="1" x14ac:dyDescent="0.25">
      <c r="A695" s="123">
        <v>2014</v>
      </c>
      <c r="B695" s="124">
        <v>60</v>
      </c>
      <c r="C695" s="123" t="s">
        <v>1933</v>
      </c>
      <c r="D695" s="123" t="s">
        <v>347</v>
      </c>
      <c r="E695" s="123">
        <v>24207</v>
      </c>
      <c r="F695" s="123">
        <v>15</v>
      </c>
      <c r="G695" s="123">
        <v>32211024207</v>
      </c>
      <c r="H695" s="125" t="s">
        <v>1940</v>
      </c>
      <c r="I695" s="123" t="s">
        <v>1941</v>
      </c>
      <c r="J695" s="123" t="s">
        <v>1942</v>
      </c>
      <c r="K695" s="123">
        <v>13</v>
      </c>
      <c r="L695" s="126">
        <f t="shared" si="23"/>
        <v>0.8666666666666667</v>
      </c>
      <c r="M695" s="123" t="s">
        <v>1943</v>
      </c>
      <c r="N695" s="123">
        <v>17</v>
      </c>
      <c r="O695" s="123">
        <f t="shared" si="22"/>
        <v>-2</v>
      </c>
      <c r="P695" s="127" t="s">
        <v>336</v>
      </c>
    </row>
    <row r="696" spans="1:16" s="123" customFormat="1" x14ac:dyDescent="0.25">
      <c r="A696" s="123">
        <v>2015</v>
      </c>
      <c r="B696" s="124">
        <v>60</v>
      </c>
      <c r="C696" s="123" t="s">
        <v>1933</v>
      </c>
      <c r="D696" s="123" t="s">
        <v>347</v>
      </c>
      <c r="E696" s="123">
        <v>24207</v>
      </c>
      <c r="F696" s="123">
        <v>15</v>
      </c>
      <c r="G696" s="123">
        <v>32211024207</v>
      </c>
      <c r="H696" s="125" t="s">
        <v>1940</v>
      </c>
      <c r="I696" s="123" t="s">
        <v>1941</v>
      </c>
      <c r="J696" s="123" t="s">
        <v>1944</v>
      </c>
      <c r="K696" s="123">
        <v>10</v>
      </c>
      <c r="L696" s="126">
        <f t="shared" si="23"/>
        <v>0.66666666666666663</v>
      </c>
      <c r="M696" s="123" t="s">
        <v>1945</v>
      </c>
      <c r="N696" s="123">
        <v>16</v>
      </c>
      <c r="O696" s="123">
        <f t="shared" si="22"/>
        <v>-1</v>
      </c>
      <c r="P696" s="127" t="s">
        <v>336</v>
      </c>
    </row>
    <row r="697" spans="1:16" s="123" customFormat="1" x14ac:dyDescent="0.25">
      <c r="A697" s="123">
        <v>2016</v>
      </c>
      <c r="B697" s="124">
        <v>60</v>
      </c>
      <c r="C697" s="123" t="s">
        <v>1933</v>
      </c>
      <c r="D697" s="123" t="s">
        <v>347</v>
      </c>
      <c r="E697" s="123">
        <v>24207</v>
      </c>
      <c r="F697" s="123">
        <v>15</v>
      </c>
      <c r="G697" s="123">
        <v>32211024207</v>
      </c>
      <c r="H697" s="125" t="s">
        <v>1940</v>
      </c>
      <c r="I697" s="123" t="s">
        <v>1941</v>
      </c>
      <c r="J697" s="123" t="s">
        <v>1946</v>
      </c>
      <c r="K697" s="123">
        <v>7</v>
      </c>
      <c r="L697" s="126">
        <f t="shared" si="23"/>
        <v>0.46666666666666667</v>
      </c>
      <c r="M697" s="123" t="s">
        <v>1947</v>
      </c>
      <c r="N697" s="123">
        <v>15</v>
      </c>
      <c r="O697" s="123">
        <f t="shared" si="22"/>
        <v>0</v>
      </c>
      <c r="P697" s="127" t="s">
        <v>336</v>
      </c>
    </row>
    <row r="698" spans="1:16" s="123" customFormat="1" x14ac:dyDescent="0.25">
      <c r="A698" s="123">
        <v>2014</v>
      </c>
      <c r="B698" s="124">
        <v>60</v>
      </c>
      <c r="C698" s="123" t="s">
        <v>1933</v>
      </c>
      <c r="D698" s="123" t="s">
        <v>347</v>
      </c>
      <c r="E698" s="123">
        <v>31209</v>
      </c>
      <c r="F698" s="123">
        <v>35</v>
      </c>
      <c r="G698" s="123">
        <v>32211031209</v>
      </c>
      <c r="H698" s="125" t="s">
        <v>676</v>
      </c>
      <c r="I698" s="123" t="s">
        <v>677</v>
      </c>
      <c r="J698" s="123" t="s">
        <v>1948</v>
      </c>
      <c r="K698" s="123">
        <v>35</v>
      </c>
      <c r="L698" s="126">
        <f t="shared" si="23"/>
        <v>1</v>
      </c>
      <c r="M698" s="123" t="s">
        <v>1949</v>
      </c>
      <c r="N698" s="123">
        <v>34</v>
      </c>
      <c r="O698" s="123">
        <f t="shared" si="22"/>
        <v>1</v>
      </c>
      <c r="P698" s="127" t="s">
        <v>336</v>
      </c>
    </row>
    <row r="699" spans="1:16" s="123" customFormat="1" x14ac:dyDescent="0.25">
      <c r="A699" s="123">
        <v>2015</v>
      </c>
      <c r="B699" s="124">
        <v>60</v>
      </c>
      <c r="C699" s="123" t="s">
        <v>1933</v>
      </c>
      <c r="D699" s="123" t="s">
        <v>347</v>
      </c>
      <c r="E699" s="123">
        <v>31209</v>
      </c>
      <c r="F699" s="123">
        <v>35</v>
      </c>
      <c r="G699" s="123">
        <v>32211031209</v>
      </c>
      <c r="H699" s="125" t="s">
        <v>676</v>
      </c>
      <c r="I699" s="123" t="s">
        <v>677</v>
      </c>
      <c r="J699" s="123" t="s">
        <v>1950</v>
      </c>
      <c r="K699" s="123">
        <v>31</v>
      </c>
      <c r="L699" s="126">
        <f t="shared" si="23"/>
        <v>0.88571428571428568</v>
      </c>
      <c r="M699" s="123" t="s">
        <v>1951</v>
      </c>
      <c r="N699" s="123">
        <v>36</v>
      </c>
      <c r="O699" s="123">
        <f t="shared" si="22"/>
        <v>-1</v>
      </c>
      <c r="P699" s="127" t="s">
        <v>336</v>
      </c>
    </row>
    <row r="700" spans="1:16" s="123" customFormat="1" x14ac:dyDescent="0.25">
      <c r="A700" s="123">
        <v>2016</v>
      </c>
      <c r="B700" s="124">
        <v>60</v>
      </c>
      <c r="C700" s="123" t="s">
        <v>1933</v>
      </c>
      <c r="D700" s="123" t="s">
        <v>347</v>
      </c>
      <c r="E700" s="123">
        <v>31209</v>
      </c>
      <c r="F700" s="123">
        <v>35</v>
      </c>
      <c r="G700" s="123">
        <v>32211031209</v>
      </c>
      <c r="H700" s="125" t="s">
        <v>676</v>
      </c>
      <c r="I700" s="123" t="s">
        <v>677</v>
      </c>
      <c r="J700" s="123" t="s">
        <v>1952</v>
      </c>
      <c r="K700" s="123">
        <v>50</v>
      </c>
      <c r="L700" s="126">
        <f t="shared" si="23"/>
        <v>1.4285714285714286</v>
      </c>
      <c r="M700" s="123" t="s">
        <v>1953</v>
      </c>
      <c r="N700" s="123">
        <v>36</v>
      </c>
      <c r="O700" s="123">
        <f t="shared" si="22"/>
        <v>-1</v>
      </c>
      <c r="P700" s="127" t="s">
        <v>336</v>
      </c>
    </row>
    <row r="701" spans="1:16" s="123" customFormat="1" x14ac:dyDescent="0.25">
      <c r="A701" s="123">
        <v>2014</v>
      </c>
      <c r="B701" s="124">
        <v>60</v>
      </c>
      <c r="C701" s="123" t="s">
        <v>1933</v>
      </c>
      <c r="D701" s="123" t="s">
        <v>347</v>
      </c>
      <c r="E701" s="123">
        <v>31408</v>
      </c>
      <c r="F701" s="123">
        <v>35</v>
      </c>
      <c r="G701" s="123">
        <v>32211031408</v>
      </c>
      <c r="H701" s="125" t="s">
        <v>385</v>
      </c>
      <c r="I701" s="123" t="s">
        <v>362</v>
      </c>
      <c r="J701" s="123" t="s">
        <v>1954</v>
      </c>
      <c r="K701" s="123">
        <v>16</v>
      </c>
      <c r="L701" s="126">
        <f t="shared" si="23"/>
        <v>0.45714285714285713</v>
      </c>
      <c r="M701" s="123" t="s">
        <v>1955</v>
      </c>
      <c r="N701" s="123" t="s">
        <v>367</v>
      </c>
      <c r="O701" s="123" t="str">
        <f t="shared" si="22"/>
        <v>-</v>
      </c>
      <c r="P701" s="127" t="s">
        <v>336</v>
      </c>
    </row>
    <row r="702" spans="1:16" s="123" customFormat="1" x14ac:dyDescent="0.25">
      <c r="A702" s="123">
        <v>2015</v>
      </c>
      <c r="B702" s="124">
        <v>60</v>
      </c>
      <c r="C702" s="123" t="s">
        <v>1933</v>
      </c>
      <c r="D702" s="123" t="s">
        <v>347</v>
      </c>
      <c r="E702" s="123">
        <v>31408</v>
      </c>
      <c r="F702" s="123">
        <v>35</v>
      </c>
      <c r="G702" s="123">
        <v>32211031408</v>
      </c>
      <c r="H702" s="125" t="s">
        <v>385</v>
      </c>
      <c r="I702" s="123" t="s">
        <v>362</v>
      </c>
      <c r="J702" s="123" t="s">
        <v>1956</v>
      </c>
      <c r="K702" s="123">
        <v>21</v>
      </c>
      <c r="L702" s="126">
        <f t="shared" si="23"/>
        <v>0.6</v>
      </c>
      <c r="M702" s="123" t="s">
        <v>1957</v>
      </c>
      <c r="N702" s="123">
        <v>36</v>
      </c>
      <c r="O702" s="123">
        <f t="shared" si="22"/>
        <v>-1</v>
      </c>
      <c r="P702" s="127" t="s">
        <v>336</v>
      </c>
    </row>
    <row r="703" spans="1:16" s="123" customFormat="1" x14ac:dyDescent="0.25">
      <c r="A703" s="123">
        <v>2016</v>
      </c>
      <c r="B703" s="124">
        <v>60</v>
      </c>
      <c r="C703" s="123" t="s">
        <v>1933</v>
      </c>
      <c r="D703" s="123" t="s">
        <v>347</v>
      </c>
      <c r="E703" s="123">
        <v>31408</v>
      </c>
      <c r="F703" s="123">
        <v>35</v>
      </c>
      <c r="G703" s="123">
        <v>32211031408</v>
      </c>
      <c r="H703" s="125" t="s">
        <v>385</v>
      </c>
      <c r="I703" s="123" t="s">
        <v>362</v>
      </c>
      <c r="J703" s="123" t="s">
        <v>1958</v>
      </c>
      <c r="K703" s="123">
        <v>28</v>
      </c>
      <c r="L703" s="126">
        <f t="shared" si="23"/>
        <v>0.8</v>
      </c>
      <c r="M703" s="123" t="s">
        <v>1959</v>
      </c>
      <c r="N703" s="123">
        <v>34</v>
      </c>
      <c r="O703" s="123">
        <f t="shared" si="22"/>
        <v>1</v>
      </c>
      <c r="P703" s="127" t="s">
        <v>336</v>
      </c>
    </row>
    <row r="704" spans="1:16" s="123" customFormat="1" x14ac:dyDescent="0.25">
      <c r="A704" s="123">
        <v>2014</v>
      </c>
      <c r="B704" s="124">
        <v>60</v>
      </c>
      <c r="C704" s="123" t="s">
        <v>1933</v>
      </c>
      <c r="D704" s="123" t="s">
        <v>347</v>
      </c>
      <c r="E704" s="123">
        <v>32408</v>
      </c>
      <c r="F704" s="123">
        <v>35</v>
      </c>
      <c r="G704" s="123">
        <v>32211032408</v>
      </c>
      <c r="H704" s="125" t="s">
        <v>556</v>
      </c>
      <c r="I704" s="123" t="s">
        <v>348</v>
      </c>
      <c r="J704" s="123" t="s">
        <v>1960</v>
      </c>
      <c r="K704" s="123">
        <v>17</v>
      </c>
      <c r="L704" s="126">
        <f t="shared" si="23"/>
        <v>0.48571428571428571</v>
      </c>
      <c r="M704" s="123" t="s">
        <v>1961</v>
      </c>
      <c r="N704" s="123">
        <v>25</v>
      </c>
      <c r="O704" s="123">
        <f t="shared" si="22"/>
        <v>10</v>
      </c>
      <c r="P704" s="127" t="s">
        <v>336</v>
      </c>
    </row>
    <row r="705" spans="1:16" s="123" customFormat="1" x14ac:dyDescent="0.25">
      <c r="A705" s="123">
        <v>2015</v>
      </c>
      <c r="B705" s="124">
        <v>60</v>
      </c>
      <c r="C705" s="123" t="s">
        <v>1933</v>
      </c>
      <c r="D705" s="123" t="s">
        <v>347</v>
      </c>
      <c r="E705" s="123">
        <v>32408</v>
      </c>
      <c r="F705" s="123">
        <v>35</v>
      </c>
      <c r="G705" s="123">
        <v>32211032408</v>
      </c>
      <c r="H705" s="125" t="s">
        <v>556</v>
      </c>
      <c r="I705" s="123" t="s">
        <v>348</v>
      </c>
      <c r="J705" s="123" t="s">
        <v>1962</v>
      </c>
      <c r="K705" s="123">
        <v>35</v>
      </c>
      <c r="L705" s="126">
        <f t="shared" si="23"/>
        <v>1</v>
      </c>
      <c r="M705" s="123" t="s">
        <v>1963</v>
      </c>
      <c r="N705" s="123">
        <v>38</v>
      </c>
      <c r="O705" s="123">
        <f t="shared" si="22"/>
        <v>-3</v>
      </c>
      <c r="P705" s="127" t="s">
        <v>336</v>
      </c>
    </row>
    <row r="706" spans="1:16" s="123" customFormat="1" x14ac:dyDescent="0.25">
      <c r="A706" s="123">
        <v>2016</v>
      </c>
      <c r="B706" s="124">
        <v>60</v>
      </c>
      <c r="C706" s="123" t="s">
        <v>1933</v>
      </c>
      <c r="D706" s="123" t="s">
        <v>347</v>
      </c>
      <c r="E706" s="123">
        <v>32408</v>
      </c>
      <c r="F706" s="123">
        <v>35</v>
      </c>
      <c r="G706" s="123">
        <v>32211032408</v>
      </c>
      <c r="H706" s="125" t="s">
        <v>556</v>
      </c>
      <c r="I706" s="123" t="s">
        <v>348</v>
      </c>
      <c r="J706" s="123" t="s">
        <v>1964</v>
      </c>
      <c r="K706" s="123">
        <v>15</v>
      </c>
      <c r="L706" s="126">
        <f t="shared" si="23"/>
        <v>0.42857142857142855</v>
      </c>
      <c r="M706" s="123" t="s">
        <v>1965</v>
      </c>
      <c r="N706" s="123">
        <v>35</v>
      </c>
      <c r="O706" s="123">
        <f t="shared" si="22"/>
        <v>0</v>
      </c>
      <c r="P706" s="127" t="s">
        <v>336</v>
      </c>
    </row>
    <row r="707" spans="1:16" s="123" customFormat="1" x14ac:dyDescent="0.25">
      <c r="A707" s="123">
        <v>2014</v>
      </c>
      <c r="B707" s="124">
        <v>60</v>
      </c>
      <c r="C707" s="123" t="s">
        <v>1933</v>
      </c>
      <c r="D707" s="123" t="s">
        <v>347</v>
      </c>
      <c r="E707" s="123">
        <v>33204</v>
      </c>
      <c r="F707" s="123">
        <v>24</v>
      </c>
      <c r="G707" s="123">
        <v>32211033204</v>
      </c>
      <c r="H707" s="125" t="s">
        <v>1966</v>
      </c>
      <c r="I707" s="123" t="s">
        <v>371</v>
      </c>
      <c r="J707" s="123" t="s">
        <v>1967</v>
      </c>
      <c r="K707" s="123">
        <v>66</v>
      </c>
      <c r="L707" s="126">
        <f t="shared" si="23"/>
        <v>2.75</v>
      </c>
      <c r="M707" s="123" t="s">
        <v>1968</v>
      </c>
      <c r="N707" s="123">
        <v>19</v>
      </c>
      <c r="O707" s="123">
        <f t="shared" ref="O707:O770" si="24">IFERROR(F707-N707,"-")</f>
        <v>5</v>
      </c>
      <c r="P707" s="127" t="s">
        <v>336</v>
      </c>
    </row>
    <row r="708" spans="1:16" s="123" customFormat="1" x14ac:dyDescent="0.25">
      <c r="A708" s="123">
        <v>2015</v>
      </c>
      <c r="B708" s="124">
        <v>60</v>
      </c>
      <c r="C708" s="123" t="s">
        <v>1933</v>
      </c>
      <c r="D708" s="123" t="s">
        <v>347</v>
      </c>
      <c r="E708" s="123">
        <v>33204</v>
      </c>
      <c r="F708" s="123">
        <v>18</v>
      </c>
      <c r="G708" s="123">
        <v>32211033204</v>
      </c>
      <c r="H708" s="125" t="s">
        <v>1966</v>
      </c>
      <c r="I708" s="123" t="s">
        <v>371</v>
      </c>
      <c r="J708" s="123" t="s">
        <v>1969</v>
      </c>
      <c r="K708" s="123">
        <v>113</v>
      </c>
      <c r="L708" s="126">
        <f t="shared" si="23"/>
        <v>6.2777777777777777</v>
      </c>
      <c r="M708" s="123" t="s">
        <v>1970</v>
      </c>
      <c r="N708" s="123">
        <v>19</v>
      </c>
      <c r="O708" s="123">
        <f t="shared" si="24"/>
        <v>-1</v>
      </c>
      <c r="P708" s="127" t="s">
        <v>336</v>
      </c>
    </row>
    <row r="709" spans="1:16" s="123" customFormat="1" x14ac:dyDescent="0.25">
      <c r="A709" s="123">
        <v>2016</v>
      </c>
      <c r="B709" s="124">
        <v>60</v>
      </c>
      <c r="C709" s="123" t="s">
        <v>1933</v>
      </c>
      <c r="D709" s="123" t="s">
        <v>347</v>
      </c>
      <c r="E709" s="123">
        <v>33204</v>
      </c>
      <c r="F709" s="123">
        <v>24</v>
      </c>
      <c r="G709" s="123">
        <v>32211033204</v>
      </c>
      <c r="H709" s="125" t="s">
        <v>1966</v>
      </c>
      <c r="I709" s="123" t="s">
        <v>371</v>
      </c>
      <c r="J709" s="123" t="s">
        <v>1971</v>
      </c>
      <c r="K709" s="123">
        <v>66</v>
      </c>
      <c r="L709" s="126">
        <f t="shared" si="23"/>
        <v>2.75</v>
      </c>
      <c r="M709" s="123" t="s">
        <v>1972</v>
      </c>
      <c r="N709" s="123">
        <v>19</v>
      </c>
      <c r="O709" s="123">
        <f t="shared" si="24"/>
        <v>5</v>
      </c>
      <c r="P709" s="127" t="s">
        <v>336</v>
      </c>
    </row>
    <row r="710" spans="1:16" s="123" customFormat="1" x14ac:dyDescent="0.25">
      <c r="A710" s="123">
        <v>2014</v>
      </c>
      <c r="B710" s="124">
        <v>60</v>
      </c>
      <c r="C710" s="123" t="s">
        <v>1973</v>
      </c>
      <c r="D710" s="123" t="s">
        <v>347</v>
      </c>
      <c r="E710" s="123">
        <v>31407</v>
      </c>
      <c r="F710" s="123">
        <v>24</v>
      </c>
      <c r="G710" s="123">
        <v>32211031407</v>
      </c>
      <c r="H710" s="125" t="s">
        <v>375</v>
      </c>
      <c r="I710" s="123" t="s">
        <v>376</v>
      </c>
      <c r="J710" s="123" t="s">
        <v>1974</v>
      </c>
      <c r="K710" s="123">
        <v>18</v>
      </c>
      <c r="L710" s="126">
        <f t="shared" si="23"/>
        <v>0.75</v>
      </c>
      <c r="M710" s="123" t="s">
        <v>1975</v>
      </c>
      <c r="N710" s="123">
        <v>18</v>
      </c>
      <c r="O710" s="123">
        <f t="shared" si="24"/>
        <v>6</v>
      </c>
      <c r="P710" s="127" t="s">
        <v>336</v>
      </c>
    </row>
    <row r="711" spans="1:16" s="123" customFormat="1" x14ac:dyDescent="0.25">
      <c r="A711" s="123">
        <v>2015</v>
      </c>
      <c r="B711" s="124">
        <v>60</v>
      </c>
      <c r="C711" s="123" t="s">
        <v>1973</v>
      </c>
      <c r="D711" s="123" t="s">
        <v>347</v>
      </c>
      <c r="E711" s="123">
        <v>31407</v>
      </c>
      <c r="F711" s="123">
        <v>17</v>
      </c>
      <c r="G711" s="123">
        <v>32211031407</v>
      </c>
      <c r="H711" s="125" t="s">
        <v>375</v>
      </c>
      <c r="I711" s="123" t="s">
        <v>376</v>
      </c>
      <c r="J711" s="123" t="s">
        <v>1976</v>
      </c>
      <c r="K711" s="123">
        <v>24</v>
      </c>
      <c r="L711" s="126">
        <f t="shared" si="23"/>
        <v>1.411764705882353</v>
      </c>
      <c r="M711" s="123" t="s">
        <v>1977</v>
      </c>
      <c r="N711" s="123">
        <v>15</v>
      </c>
      <c r="O711" s="123">
        <f t="shared" si="24"/>
        <v>2</v>
      </c>
      <c r="P711" s="127" t="s">
        <v>336</v>
      </c>
    </row>
    <row r="712" spans="1:16" s="123" customFormat="1" x14ac:dyDescent="0.25">
      <c r="A712" s="123">
        <v>2016</v>
      </c>
      <c r="B712" s="124">
        <v>60</v>
      </c>
      <c r="C712" s="123" t="s">
        <v>1973</v>
      </c>
      <c r="D712" s="123" t="s">
        <v>347</v>
      </c>
      <c r="E712" s="123">
        <v>31407</v>
      </c>
      <c r="F712" s="123">
        <v>20</v>
      </c>
      <c r="G712" s="123">
        <v>32211031407</v>
      </c>
      <c r="H712" s="125" t="s">
        <v>375</v>
      </c>
      <c r="I712" s="123" t="s">
        <v>376</v>
      </c>
      <c r="J712" s="123" t="s">
        <v>1978</v>
      </c>
      <c r="K712" s="123">
        <v>31</v>
      </c>
      <c r="L712" s="126">
        <f t="shared" si="23"/>
        <v>1.55</v>
      </c>
      <c r="M712" s="123" t="s">
        <v>1979</v>
      </c>
      <c r="N712" s="123">
        <v>16</v>
      </c>
      <c r="O712" s="123">
        <f t="shared" si="24"/>
        <v>4</v>
      </c>
      <c r="P712" s="127" t="s">
        <v>336</v>
      </c>
    </row>
    <row r="713" spans="1:16" s="123" customFormat="1" x14ac:dyDescent="0.25">
      <c r="A713" s="123">
        <v>2014</v>
      </c>
      <c r="B713" s="124">
        <v>60</v>
      </c>
      <c r="C713" s="123" t="s">
        <v>1973</v>
      </c>
      <c r="D713" s="123" t="s">
        <v>347</v>
      </c>
      <c r="E713" s="123">
        <v>31408</v>
      </c>
      <c r="F713" s="123">
        <v>18</v>
      </c>
      <c r="G713" s="123">
        <v>32211031408</v>
      </c>
      <c r="H713" s="125" t="s">
        <v>385</v>
      </c>
      <c r="I713" s="123" t="s">
        <v>362</v>
      </c>
      <c r="J713" s="123" t="s">
        <v>1980</v>
      </c>
      <c r="K713" s="123">
        <v>15</v>
      </c>
      <c r="L713" s="126">
        <f t="shared" si="23"/>
        <v>0.83333333333333337</v>
      </c>
      <c r="M713" s="123" t="s">
        <v>1981</v>
      </c>
      <c r="N713" s="123" t="s">
        <v>367</v>
      </c>
      <c r="O713" s="123" t="str">
        <f t="shared" si="24"/>
        <v>-</v>
      </c>
      <c r="P713" s="127" t="s">
        <v>336</v>
      </c>
    </row>
    <row r="714" spans="1:16" s="123" customFormat="1" x14ac:dyDescent="0.25">
      <c r="A714" s="123">
        <v>2015</v>
      </c>
      <c r="B714" s="124">
        <v>60</v>
      </c>
      <c r="C714" s="123" t="s">
        <v>1973</v>
      </c>
      <c r="D714" s="123" t="s">
        <v>347</v>
      </c>
      <c r="E714" s="123">
        <v>31408</v>
      </c>
      <c r="F714" s="123">
        <v>18</v>
      </c>
      <c r="G714" s="123">
        <v>32211031408</v>
      </c>
      <c r="H714" s="125" t="s">
        <v>385</v>
      </c>
      <c r="I714" s="123" t="s">
        <v>362</v>
      </c>
      <c r="J714" s="123" t="s">
        <v>1982</v>
      </c>
      <c r="K714" s="123">
        <v>19</v>
      </c>
      <c r="L714" s="126">
        <f t="shared" si="23"/>
        <v>1.0555555555555556</v>
      </c>
      <c r="M714" s="123" t="s">
        <v>1983</v>
      </c>
      <c r="N714" s="123">
        <v>10</v>
      </c>
      <c r="O714" s="123">
        <f t="shared" si="24"/>
        <v>8</v>
      </c>
      <c r="P714" s="127" t="s">
        <v>336</v>
      </c>
    </row>
    <row r="715" spans="1:16" s="123" customFormat="1" x14ac:dyDescent="0.25">
      <c r="A715" s="123">
        <v>2016</v>
      </c>
      <c r="B715" s="124">
        <v>60</v>
      </c>
      <c r="C715" s="123" t="s">
        <v>1973</v>
      </c>
      <c r="D715" s="123" t="s">
        <v>347</v>
      </c>
      <c r="E715" s="123">
        <v>31408</v>
      </c>
      <c r="F715" s="123">
        <v>15</v>
      </c>
      <c r="G715" s="123">
        <v>32211031408</v>
      </c>
      <c r="H715" s="125" t="s">
        <v>385</v>
      </c>
      <c r="I715" s="123" t="s">
        <v>362</v>
      </c>
      <c r="J715" s="123" t="s">
        <v>1984</v>
      </c>
      <c r="K715" s="123">
        <v>21</v>
      </c>
      <c r="L715" s="126">
        <f t="shared" si="23"/>
        <v>1.4</v>
      </c>
      <c r="M715" s="123" t="s">
        <v>1985</v>
      </c>
      <c r="N715" s="123">
        <v>13</v>
      </c>
      <c r="O715" s="123">
        <f t="shared" si="24"/>
        <v>2</v>
      </c>
      <c r="P715" s="127" t="s">
        <v>336</v>
      </c>
    </row>
    <row r="716" spans="1:16" s="123" customFormat="1" x14ac:dyDescent="0.25">
      <c r="A716" s="123">
        <v>2014</v>
      </c>
      <c r="B716" s="124">
        <v>60</v>
      </c>
      <c r="C716" s="123" t="s">
        <v>171</v>
      </c>
      <c r="D716" s="123" t="s">
        <v>331</v>
      </c>
      <c r="E716" s="123">
        <v>25510</v>
      </c>
      <c r="F716" s="123">
        <v>30</v>
      </c>
      <c r="G716" s="123">
        <v>23810025510</v>
      </c>
      <c r="H716" s="125" t="s">
        <v>594</v>
      </c>
      <c r="I716" s="123" t="s">
        <v>595</v>
      </c>
      <c r="J716" s="123" t="s">
        <v>1986</v>
      </c>
      <c r="K716" s="123">
        <v>33</v>
      </c>
      <c r="L716" s="126">
        <f t="shared" si="23"/>
        <v>1.1000000000000001</v>
      </c>
      <c r="M716" s="123" t="s">
        <v>1987</v>
      </c>
      <c r="N716" s="123" t="s">
        <v>367</v>
      </c>
      <c r="O716" s="123" t="str">
        <f t="shared" si="24"/>
        <v>-</v>
      </c>
      <c r="P716" s="127" t="s">
        <v>336</v>
      </c>
    </row>
    <row r="717" spans="1:16" s="123" customFormat="1" x14ac:dyDescent="0.25">
      <c r="A717" s="123">
        <v>2015</v>
      </c>
      <c r="B717" s="124">
        <v>60</v>
      </c>
      <c r="C717" s="123" t="s">
        <v>171</v>
      </c>
      <c r="D717" s="123" t="s">
        <v>331</v>
      </c>
      <c r="E717" s="123">
        <v>25510</v>
      </c>
      <c r="F717" s="123">
        <v>30</v>
      </c>
      <c r="G717" s="123">
        <v>23810025510</v>
      </c>
      <c r="H717" s="125" t="s">
        <v>594</v>
      </c>
      <c r="I717" s="123" t="s">
        <v>595</v>
      </c>
      <c r="J717" s="123" t="s">
        <v>1988</v>
      </c>
      <c r="K717" s="123">
        <v>27</v>
      </c>
      <c r="L717" s="126">
        <f t="shared" si="23"/>
        <v>0.9</v>
      </c>
      <c r="M717" s="123" t="s">
        <v>1989</v>
      </c>
      <c r="N717" s="123" t="s">
        <v>367</v>
      </c>
      <c r="O717" s="123" t="str">
        <f t="shared" si="24"/>
        <v>-</v>
      </c>
      <c r="P717" s="127" t="s">
        <v>336</v>
      </c>
    </row>
    <row r="718" spans="1:16" s="123" customFormat="1" x14ac:dyDescent="0.25">
      <c r="A718" s="123">
        <v>2016</v>
      </c>
      <c r="B718" s="124">
        <v>60</v>
      </c>
      <c r="C718" s="123" t="s">
        <v>171</v>
      </c>
      <c r="D718" s="123" t="s">
        <v>331</v>
      </c>
      <c r="E718" s="123">
        <v>25510</v>
      </c>
      <c r="F718" s="123">
        <v>30</v>
      </c>
      <c r="G718" s="123">
        <v>23810025510</v>
      </c>
      <c r="H718" s="125" t="s">
        <v>594</v>
      </c>
      <c r="I718" s="123" t="s">
        <v>595</v>
      </c>
      <c r="J718" s="123" t="s">
        <v>1990</v>
      </c>
      <c r="K718" s="123">
        <v>15</v>
      </c>
      <c r="L718" s="126">
        <f t="shared" si="23"/>
        <v>0.5</v>
      </c>
      <c r="M718" s="123" t="s">
        <v>1991</v>
      </c>
      <c r="N718" s="123">
        <v>29</v>
      </c>
      <c r="O718" s="123">
        <f t="shared" si="24"/>
        <v>1</v>
      </c>
      <c r="P718" s="127" t="s">
        <v>336</v>
      </c>
    </row>
    <row r="719" spans="1:16" s="123" customFormat="1" x14ac:dyDescent="0.25">
      <c r="A719" s="123">
        <v>2014</v>
      </c>
      <c r="B719" s="124">
        <v>60</v>
      </c>
      <c r="C719" s="123" t="s">
        <v>171</v>
      </c>
      <c r="D719" s="123" t="s">
        <v>331</v>
      </c>
      <c r="E719" s="123">
        <v>30001</v>
      </c>
      <c r="F719" s="123">
        <v>35</v>
      </c>
      <c r="G719" s="123">
        <v>23810030001</v>
      </c>
      <c r="H719" s="125" t="s">
        <v>332</v>
      </c>
      <c r="I719" s="123" t="s">
        <v>333</v>
      </c>
      <c r="J719" s="123" t="s">
        <v>1992</v>
      </c>
      <c r="K719" s="123">
        <v>22</v>
      </c>
      <c r="L719" s="126">
        <f t="shared" si="23"/>
        <v>0.62857142857142856</v>
      </c>
      <c r="M719" s="123" t="s">
        <v>1993</v>
      </c>
      <c r="N719" s="123">
        <v>31</v>
      </c>
      <c r="O719" s="123">
        <f t="shared" si="24"/>
        <v>4</v>
      </c>
      <c r="P719" s="127" t="s">
        <v>336</v>
      </c>
    </row>
    <row r="720" spans="1:16" s="123" customFormat="1" x14ac:dyDescent="0.25">
      <c r="A720" s="123">
        <v>2015</v>
      </c>
      <c r="B720" s="124">
        <v>60</v>
      </c>
      <c r="C720" s="123" t="s">
        <v>171</v>
      </c>
      <c r="D720" s="123" t="s">
        <v>331</v>
      </c>
      <c r="E720" s="123">
        <v>30001</v>
      </c>
      <c r="F720" s="123">
        <v>35</v>
      </c>
      <c r="G720" s="123">
        <v>23810030001</v>
      </c>
      <c r="H720" s="125" t="s">
        <v>332</v>
      </c>
      <c r="I720" s="123" t="s">
        <v>333</v>
      </c>
      <c r="J720" s="123" t="s">
        <v>1994</v>
      </c>
      <c r="K720" s="123">
        <v>24</v>
      </c>
      <c r="L720" s="126">
        <f t="shared" si="23"/>
        <v>0.68571428571428572</v>
      </c>
      <c r="M720" s="123" t="s">
        <v>1995</v>
      </c>
      <c r="N720" s="123">
        <v>34</v>
      </c>
      <c r="O720" s="123">
        <f t="shared" si="24"/>
        <v>1</v>
      </c>
      <c r="P720" s="127" t="s">
        <v>336</v>
      </c>
    </row>
    <row r="721" spans="1:16" s="123" customFormat="1" x14ac:dyDescent="0.25">
      <c r="A721" s="123">
        <v>2016</v>
      </c>
      <c r="B721" s="124">
        <v>60</v>
      </c>
      <c r="C721" s="123" t="s">
        <v>171</v>
      </c>
      <c r="D721" s="123" t="s">
        <v>331</v>
      </c>
      <c r="E721" s="123">
        <v>30001</v>
      </c>
      <c r="F721" s="123">
        <v>35</v>
      </c>
      <c r="G721" s="123">
        <v>23810030001</v>
      </c>
      <c r="H721" s="125" t="s">
        <v>332</v>
      </c>
      <c r="I721" s="123" t="s">
        <v>333</v>
      </c>
      <c r="J721" s="123" t="s">
        <v>1996</v>
      </c>
      <c r="K721" s="123">
        <v>27</v>
      </c>
      <c r="L721" s="126">
        <f t="shared" si="23"/>
        <v>0.77142857142857146</v>
      </c>
      <c r="M721" s="123" t="s">
        <v>1997</v>
      </c>
      <c r="N721" s="123">
        <v>34</v>
      </c>
      <c r="O721" s="123">
        <f t="shared" si="24"/>
        <v>1</v>
      </c>
      <c r="P721" s="127" t="s">
        <v>336</v>
      </c>
    </row>
    <row r="722" spans="1:16" s="123" customFormat="1" x14ac:dyDescent="0.25">
      <c r="A722" s="123">
        <v>2014</v>
      </c>
      <c r="B722" s="124">
        <v>60</v>
      </c>
      <c r="C722" s="123" t="s">
        <v>171</v>
      </c>
      <c r="D722" s="123" t="s">
        <v>331</v>
      </c>
      <c r="E722" s="123">
        <v>33005</v>
      </c>
      <c r="F722" s="123">
        <v>45</v>
      </c>
      <c r="G722" s="123">
        <v>23810033005</v>
      </c>
      <c r="H722" s="125" t="s">
        <v>363</v>
      </c>
      <c r="I722" s="123" t="s">
        <v>364</v>
      </c>
      <c r="J722" s="123" t="s">
        <v>1998</v>
      </c>
      <c r="K722" s="123">
        <v>69</v>
      </c>
      <c r="L722" s="126">
        <f t="shared" si="23"/>
        <v>1.5333333333333334</v>
      </c>
      <c r="M722" s="123" t="s">
        <v>1999</v>
      </c>
      <c r="N722" s="123" t="s">
        <v>367</v>
      </c>
      <c r="O722" s="123" t="str">
        <f t="shared" si="24"/>
        <v>-</v>
      </c>
      <c r="P722" s="127" t="s">
        <v>336</v>
      </c>
    </row>
    <row r="723" spans="1:16" s="123" customFormat="1" x14ac:dyDescent="0.25">
      <c r="A723" s="123">
        <v>2015</v>
      </c>
      <c r="B723" s="124">
        <v>60</v>
      </c>
      <c r="C723" s="123" t="s">
        <v>171</v>
      </c>
      <c r="D723" s="123" t="s">
        <v>331</v>
      </c>
      <c r="E723" s="123">
        <v>33005</v>
      </c>
      <c r="F723" s="123">
        <v>45</v>
      </c>
      <c r="G723" s="123">
        <v>23810033005</v>
      </c>
      <c r="H723" s="125" t="s">
        <v>363</v>
      </c>
      <c r="I723" s="123" t="s">
        <v>364</v>
      </c>
      <c r="J723" s="123" t="s">
        <v>2000</v>
      </c>
      <c r="K723" s="123">
        <v>87</v>
      </c>
      <c r="L723" s="126">
        <f t="shared" si="23"/>
        <v>1.9333333333333333</v>
      </c>
      <c r="M723" s="123" t="s">
        <v>2001</v>
      </c>
      <c r="N723" s="123" t="s">
        <v>367</v>
      </c>
      <c r="O723" s="123" t="str">
        <f t="shared" si="24"/>
        <v>-</v>
      </c>
      <c r="P723" s="127" t="s">
        <v>336</v>
      </c>
    </row>
    <row r="724" spans="1:16" s="123" customFormat="1" x14ac:dyDescent="0.25">
      <c r="A724" s="123">
        <v>2016</v>
      </c>
      <c r="B724" s="124">
        <v>60</v>
      </c>
      <c r="C724" s="123" t="s">
        <v>171</v>
      </c>
      <c r="D724" s="123" t="s">
        <v>331</v>
      </c>
      <c r="E724" s="123">
        <v>33005</v>
      </c>
      <c r="F724" s="123">
        <v>45</v>
      </c>
      <c r="G724" s="123">
        <v>23810033005</v>
      </c>
      <c r="H724" s="125" t="s">
        <v>363</v>
      </c>
      <c r="I724" s="123" t="s">
        <v>364</v>
      </c>
      <c r="J724" s="123" t="s">
        <v>2002</v>
      </c>
      <c r="K724" s="123">
        <v>71</v>
      </c>
      <c r="L724" s="126">
        <f t="shared" si="23"/>
        <v>1.5777777777777777</v>
      </c>
      <c r="M724" s="123" t="s">
        <v>2003</v>
      </c>
      <c r="N724" s="123">
        <v>45</v>
      </c>
      <c r="O724" s="123">
        <f t="shared" si="24"/>
        <v>0</v>
      </c>
      <c r="P724" s="127" t="s">
        <v>336</v>
      </c>
    </row>
    <row r="725" spans="1:16" s="123" customFormat="1" x14ac:dyDescent="0.25">
      <c r="A725" s="123">
        <v>2014</v>
      </c>
      <c r="B725" s="124">
        <v>60</v>
      </c>
      <c r="C725" s="123" t="s">
        <v>171</v>
      </c>
      <c r="D725" s="123" t="s">
        <v>331</v>
      </c>
      <c r="E725" s="123">
        <v>34403</v>
      </c>
      <c r="F725" s="123">
        <v>24</v>
      </c>
      <c r="G725" s="123">
        <v>23810034403</v>
      </c>
      <c r="H725" s="125" t="s">
        <v>1030</v>
      </c>
      <c r="I725" s="123" t="s">
        <v>1031</v>
      </c>
      <c r="J725" s="123" t="s">
        <v>2004</v>
      </c>
      <c r="K725" s="123">
        <v>91</v>
      </c>
      <c r="L725" s="126">
        <f t="shared" si="23"/>
        <v>3.7916666666666665</v>
      </c>
      <c r="M725" s="123" t="s">
        <v>2005</v>
      </c>
      <c r="N725" s="123">
        <v>24</v>
      </c>
      <c r="O725" s="123">
        <f t="shared" si="24"/>
        <v>0</v>
      </c>
      <c r="P725" s="127" t="s">
        <v>336</v>
      </c>
    </row>
    <row r="726" spans="1:16" s="123" customFormat="1" x14ac:dyDescent="0.25">
      <c r="A726" s="123">
        <v>2015</v>
      </c>
      <c r="B726" s="124">
        <v>60</v>
      </c>
      <c r="C726" s="123" t="s">
        <v>171</v>
      </c>
      <c r="D726" s="123" t="s">
        <v>331</v>
      </c>
      <c r="E726" s="123">
        <v>34403</v>
      </c>
      <c r="F726" s="123">
        <v>24</v>
      </c>
      <c r="G726" s="123">
        <v>23810034403</v>
      </c>
      <c r="H726" s="125" t="s">
        <v>1030</v>
      </c>
      <c r="I726" s="123" t="s">
        <v>1031</v>
      </c>
      <c r="J726" s="123" t="s">
        <v>2006</v>
      </c>
      <c r="K726" s="123">
        <v>94</v>
      </c>
      <c r="L726" s="126">
        <f t="shared" si="23"/>
        <v>3.9166666666666665</v>
      </c>
      <c r="M726" s="123" t="s">
        <v>2007</v>
      </c>
      <c r="N726" s="123">
        <v>24</v>
      </c>
      <c r="O726" s="123">
        <f t="shared" si="24"/>
        <v>0</v>
      </c>
      <c r="P726" s="127" t="s">
        <v>336</v>
      </c>
    </row>
    <row r="727" spans="1:16" s="123" customFormat="1" x14ac:dyDescent="0.25">
      <c r="A727" s="123">
        <v>2016</v>
      </c>
      <c r="B727" s="124">
        <v>60</v>
      </c>
      <c r="C727" s="123" t="s">
        <v>171</v>
      </c>
      <c r="D727" s="123" t="s">
        <v>331</v>
      </c>
      <c r="E727" s="123">
        <v>34403</v>
      </c>
      <c r="F727" s="123">
        <v>24</v>
      </c>
      <c r="G727" s="123">
        <v>23810034403</v>
      </c>
      <c r="H727" s="125" t="s">
        <v>1030</v>
      </c>
      <c r="I727" s="123" t="s">
        <v>1031</v>
      </c>
      <c r="J727" s="123" t="s">
        <v>2008</v>
      </c>
      <c r="K727" s="123">
        <v>111</v>
      </c>
      <c r="L727" s="126">
        <f t="shared" si="23"/>
        <v>4.625</v>
      </c>
      <c r="M727" s="123" t="s">
        <v>2009</v>
      </c>
      <c r="N727" s="123">
        <v>24</v>
      </c>
      <c r="O727" s="123">
        <f t="shared" si="24"/>
        <v>0</v>
      </c>
      <c r="P727" s="127" t="s">
        <v>336</v>
      </c>
    </row>
    <row r="728" spans="1:16" s="123" customFormat="1" x14ac:dyDescent="0.25">
      <c r="A728" s="123">
        <v>2014</v>
      </c>
      <c r="B728" s="124">
        <v>60</v>
      </c>
      <c r="C728" s="123" t="s">
        <v>171</v>
      </c>
      <c r="D728" s="123" t="s">
        <v>399</v>
      </c>
      <c r="E728" s="123">
        <v>24240</v>
      </c>
      <c r="F728" s="123">
        <v>15</v>
      </c>
      <c r="G728" s="123">
        <v>23210024240</v>
      </c>
      <c r="H728" s="125" t="s">
        <v>956</v>
      </c>
      <c r="I728" s="123" t="s">
        <v>957</v>
      </c>
      <c r="J728" s="123" t="s">
        <v>2010</v>
      </c>
      <c r="K728" s="123">
        <v>7</v>
      </c>
      <c r="L728" s="126">
        <f t="shared" si="23"/>
        <v>0.46666666666666667</v>
      </c>
      <c r="M728" s="123" t="s">
        <v>2011</v>
      </c>
      <c r="N728" s="123">
        <v>9</v>
      </c>
      <c r="O728" s="123">
        <f t="shared" si="24"/>
        <v>6</v>
      </c>
      <c r="P728" s="127" t="s">
        <v>336</v>
      </c>
    </row>
    <row r="729" spans="1:16" s="123" customFormat="1" x14ac:dyDescent="0.25">
      <c r="A729" s="123">
        <v>2015</v>
      </c>
      <c r="B729" s="124">
        <v>60</v>
      </c>
      <c r="C729" s="123" t="s">
        <v>171</v>
      </c>
      <c r="D729" s="123" t="s">
        <v>399</v>
      </c>
      <c r="E729" s="123">
        <v>24240</v>
      </c>
      <c r="F729" s="123">
        <v>15</v>
      </c>
      <c r="G729" s="123">
        <v>23210024240</v>
      </c>
      <c r="H729" s="125" t="s">
        <v>956</v>
      </c>
      <c r="I729" s="123" t="s">
        <v>957</v>
      </c>
      <c r="J729" s="123" t="s">
        <v>2012</v>
      </c>
      <c r="K729" s="123">
        <v>5</v>
      </c>
      <c r="L729" s="126">
        <f t="shared" si="23"/>
        <v>0.33333333333333331</v>
      </c>
      <c r="M729" s="123" t="s">
        <v>2013</v>
      </c>
      <c r="N729" s="123">
        <v>11</v>
      </c>
      <c r="O729" s="123">
        <f t="shared" si="24"/>
        <v>4</v>
      </c>
      <c r="P729" s="127" t="s">
        <v>336</v>
      </c>
    </row>
    <row r="730" spans="1:16" s="123" customFormat="1" x14ac:dyDescent="0.25">
      <c r="A730" s="123">
        <v>2016</v>
      </c>
      <c r="B730" s="124">
        <v>60</v>
      </c>
      <c r="C730" s="123" t="s">
        <v>171</v>
      </c>
      <c r="D730" s="123" t="s">
        <v>399</v>
      </c>
      <c r="E730" s="123">
        <v>24240</v>
      </c>
      <c r="F730" s="123">
        <v>15</v>
      </c>
      <c r="G730" s="123">
        <v>23210024240</v>
      </c>
      <c r="H730" s="125" t="s">
        <v>956</v>
      </c>
      <c r="I730" s="123" t="s">
        <v>957</v>
      </c>
      <c r="J730" s="123" t="s">
        <v>2014</v>
      </c>
      <c r="K730" s="123">
        <v>9</v>
      </c>
      <c r="L730" s="126">
        <f t="shared" si="23"/>
        <v>0.6</v>
      </c>
      <c r="M730" s="123" t="s">
        <v>2015</v>
      </c>
      <c r="N730" s="123">
        <v>13</v>
      </c>
      <c r="O730" s="123">
        <f t="shared" si="24"/>
        <v>2</v>
      </c>
      <c r="P730" s="127" t="s">
        <v>336</v>
      </c>
    </row>
    <row r="731" spans="1:16" s="123" customFormat="1" x14ac:dyDescent="0.25">
      <c r="A731" s="123">
        <v>2014</v>
      </c>
      <c r="B731" s="124">
        <v>60</v>
      </c>
      <c r="C731" s="123" t="s">
        <v>171</v>
      </c>
      <c r="D731" s="123" t="s">
        <v>399</v>
      </c>
      <c r="E731" s="123">
        <v>25435</v>
      </c>
      <c r="F731" s="123">
        <v>15</v>
      </c>
      <c r="G731" s="123">
        <v>23210025435</v>
      </c>
      <c r="H731" s="125" t="s">
        <v>1045</v>
      </c>
      <c r="I731" s="123" t="s">
        <v>1046</v>
      </c>
      <c r="J731" s="123" t="s">
        <v>2016</v>
      </c>
      <c r="K731" s="123">
        <v>16</v>
      </c>
      <c r="L731" s="126">
        <f t="shared" si="23"/>
        <v>1.0666666666666667</v>
      </c>
      <c r="M731" s="123" t="s">
        <v>2017</v>
      </c>
      <c r="N731" s="123">
        <v>15</v>
      </c>
      <c r="O731" s="123">
        <f t="shared" si="24"/>
        <v>0</v>
      </c>
      <c r="P731" s="127" t="s">
        <v>336</v>
      </c>
    </row>
    <row r="732" spans="1:16" s="123" customFormat="1" x14ac:dyDescent="0.25">
      <c r="A732" s="123">
        <v>2015</v>
      </c>
      <c r="B732" s="124">
        <v>60</v>
      </c>
      <c r="C732" s="123" t="s">
        <v>171</v>
      </c>
      <c r="D732" s="123" t="s">
        <v>399</v>
      </c>
      <c r="E732" s="123">
        <v>25435</v>
      </c>
      <c r="F732" s="123">
        <v>15</v>
      </c>
      <c r="G732" s="123">
        <v>23210025435</v>
      </c>
      <c r="H732" s="125" t="s">
        <v>1045</v>
      </c>
      <c r="I732" s="123" t="s">
        <v>1046</v>
      </c>
      <c r="J732" s="123" t="s">
        <v>2018</v>
      </c>
      <c r="K732" s="123">
        <v>19</v>
      </c>
      <c r="L732" s="126">
        <f t="shared" si="23"/>
        <v>1.2666666666666666</v>
      </c>
      <c r="M732" s="123" t="s">
        <v>2019</v>
      </c>
      <c r="N732" s="123">
        <v>14</v>
      </c>
      <c r="O732" s="123">
        <f t="shared" si="24"/>
        <v>1</v>
      </c>
      <c r="P732" s="127" t="s">
        <v>336</v>
      </c>
    </row>
    <row r="733" spans="1:16" s="123" customFormat="1" x14ac:dyDescent="0.25">
      <c r="A733" s="123">
        <v>2016</v>
      </c>
      <c r="B733" s="124">
        <v>60</v>
      </c>
      <c r="C733" s="123" t="s">
        <v>171</v>
      </c>
      <c r="D733" s="123" t="s">
        <v>399</v>
      </c>
      <c r="E733" s="123">
        <v>25435</v>
      </c>
      <c r="F733" s="123">
        <v>15</v>
      </c>
      <c r="G733" s="123">
        <v>23210025435</v>
      </c>
      <c r="H733" s="125" t="s">
        <v>1045</v>
      </c>
      <c r="I733" s="123" t="s">
        <v>1046</v>
      </c>
      <c r="J733" s="123" t="s">
        <v>2020</v>
      </c>
      <c r="K733" s="123">
        <v>21</v>
      </c>
      <c r="L733" s="126">
        <f t="shared" si="23"/>
        <v>1.4</v>
      </c>
      <c r="M733" s="123" t="s">
        <v>2021</v>
      </c>
      <c r="N733" s="123">
        <v>14</v>
      </c>
      <c r="O733" s="123">
        <f t="shared" si="24"/>
        <v>1</v>
      </c>
      <c r="P733" s="127" t="s">
        <v>336</v>
      </c>
    </row>
    <row r="734" spans="1:16" s="123" customFormat="1" x14ac:dyDescent="0.25">
      <c r="A734" s="123">
        <v>2014</v>
      </c>
      <c r="B734" s="124">
        <v>60</v>
      </c>
      <c r="C734" s="123" t="s">
        <v>171</v>
      </c>
      <c r="D734" s="123" t="s">
        <v>399</v>
      </c>
      <c r="E734" s="123">
        <v>33411</v>
      </c>
      <c r="F734" s="123">
        <v>30</v>
      </c>
      <c r="G734" s="123">
        <v>23210033411</v>
      </c>
      <c r="H734" s="125" t="s">
        <v>416</v>
      </c>
      <c r="I734" s="123" t="s">
        <v>417</v>
      </c>
      <c r="J734" s="123" t="s">
        <v>2022</v>
      </c>
      <c r="K734" s="123">
        <v>16</v>
      </c>
      <c r="L734" s="126">
        <f t="shared" si="23"/>
        <v>0.53333333333333333</v>
      </c>
      <c r="M734" s="123" t="s">
        <v>2023</v>
      </c>
      <c r="N734" s="123">
        <v>20</v>
      </c>
      <c r="O734" s="123">
        <f t="shared" si="24"/>
        <v>10</v>
      </c>
      <c r="P734" s="127" t="s">
        <v>336</v>
      </c>
    </row>
    <row r="735" spans="1:16" s="123" customFormat="1" x14ac:dyDescent="0.25">
      <c r="A735" s="123">
        <v>2015</v>
      </c>
      <c r="B735" s="124">
        <v>60</v>
      </c>
      <c r="C735" s="123" t="s">
        <v>171</v>
      </c>
      <c r="D735" s="123" t="s">
        <v>399</v>
      </c>
      <c r="E735" s="123">
        <v>33411</v>
      </c>
      <c r="F735" s="123">
        <v>30</v>
      </c>
      <c r="G735" s="123">
        <v>23210033411</v>
      </c>
      <c r="H735" s="125" t="s">
        <v>416</v>
      </c>
      <c r="I735" s="123" t="s">
        <v>417</v>
      </c>
      <c r="J735" s="123" t="s">
        <v>2024</v>
      </c>
      <c r="K735" s="123">
        <v>21</v>
      </c>
      <c r="L735" s="126">
        <f t="shared" si="23"/>
        <v>0.7</v>
      </c>
      <c r="M735" s="123" t="s">
        <v>2025</v>
      </c>
      <c r="N735" s="123">
        <v>25</v>
      </c>
      <c r="O735" s="123">
        <f t="shared" si="24"/>
        <v>5</v>
      </c>
      <c r="P735" s="127" t="s">
        <v>336</v>
      </c>
    </row>
    <row r="736" spans="1:16" s="123" customFormat="1" x14ac:dyDescent="0.25">
      <c r="A736" s="123">
        <v>2016</v>
      </c>
      <c r="B736" s="124">
        <v>60</v>
      </c>
      <c r="C736" s="123" t="s">
        <v>171</v>
      </c>
      <c r="D736" s="123" t="s">
        <v>399</v>
      </c>
      <c r="E736" s="123">
        <v>33411</v>
      </c>
      <c r="F736" s="123">
        <v>30</v>
      </c>
      <c r="G736" s="123">
        <v>23210033411</v>
      </c>
      <c r="H736" s="125" t="s">
        <v>416</v>
      </c>
      <c r="I736" s="123" t="s">
        <v>417</v>
      </c>
      <c r="J736" s="123" t="s">
        <v>2026</v>
      </c>
      <c r="K736" s="123">
        <v>14</v>
      </c>
      <c r="L736" s="126">
        <f t="shared" si="23"/>
        <v>0.46666666666666667</v>
      </c>
      <c r="M736" s="123" t="s">
        <v>2027</v>
      </c>
      <c r="N736" s="123">
        <v>28</v>
      </c>
      <c r="O736" s="123">
        <f t="shared" si="24"/>
        <v>2</v>
      </c>
      <c r="P736" s="127" t="s">
        <v>336</v>
      </c>
    </row>
    <row r="737" spans="1:16" s="123" customFormat="1" x14ac:dyDescent="0.25">
      <c r="A737" s="123">
        <v>2014</v>
      </c>
      <c r="B737" s="124">
        <v>60</v>
      </c>
      <c r="C737" s="123" t="s">
        <v>172</v>
      </c>
      <c r="D737" s="123" t="s">
        <v>331</v>
      </c>
      <c r="E737" s="123">
        <v>25218</v>
      </c>
      <c r="F737" s="123">
        <v>40</v>
      </c>
      <c r="G737" s="123">
        <v>23810025218</v>
      </c>
      <c r="H737" s="125" t="s">
        <v>488</v>
      </c>
      <c r="I737" s="123" t="s">
        <v>489</v>
      </c>
      <c r="J737" s="123" t="s">
        <v>2028</v>
      </c>
      <c r="K737" s="123">
        <v>51</v>
      </c>
      <c r="L737" s="126">
        <f t="shared" si="23"/>
        <v>1.2749999999999999</v>
      </c>
      <c r="M737" s="123" t="s">
        <v>2029</v>
      </c>
      <c r="N737" s="123" t="s">
        <v>367</v>
      </c>
      <c r="O737" s="123" t="str">
        <f t="shared" si="24"/>
        <v>-</v>
      </c>
      <c r="P737" s="127" t="s">
        <v>336</v>
      </c>
    </row>
    <row r="738" spans="1:16" s="123" customFormat="1" x14ac:dyDescent="0.25">
      <c r="A738" s="123">
        <v>2015</v>
      </c>
      <c r="B738" s="124">
        <v>60</v>
      </c>
      <c r="C738" s="123" t="s">
        <v>172</v>
      </c>
      <c r="D738" s="123" t="s">
        <v>331</v>
      </c>
      <c r="E738" s="123">
        <v>25218</v>
      </c>
      <c r="F738" s="123">
        <v>40</v>
      </c>
      <c r="G738" s="123">
        <v>23810025218</v>
      </c>
      <c r="H738" s="125" t="s">
        <v>488</v>
      </c>
      <c r="I738" s="123" t="s">
        <v>489</v>
      </c>
      <c r="J738" s="123" t="s">
        <v>2030</v>
      </c>
      <c r="K738" s="123">
        <v>75</v>
      </c>
      <c r="L738" s="126">
        <f t="shared" si="23"/>
        <v>1.875</v>
      </c>
      <c r="M738" s="123" t="s">
        <v>2031</v>
      </c>
      <c r="N738" s="123" t="s">
        <v>367</v>
      </c>
      <c r="O738" s="123" t="str">
        <f t="shared" si="24"/>
        <v>-</v>
      </c>
      <c r="P738" s="127" t="s">
        <v>336</v>
      </c>
    </row>
    <row r="739" spans="1:16" s="123" customFormat="1" x14ac:dyDescent="0.25">
      <c r="A739" s="123">
        <v>2016</v>
      </c>
      <c r="B739" s="124">
        <v>60</v>
      </c>
      <c r="C739" s="123" t="s">
        <v>172</v>
      </c>
      <c r="D739" s="123" t="s">
        <v>331</v>
      </c>
      <c r="E739" s="123">
        <v>25218</v>
      </c>
      <c r="F739" s="123">
        <v>40</v>
      </c>
      <c r="G739" s="123">
        <v>23810025218</v>
      </c>
      <c r="H739" s="125" t="s">
        <v>488</v>
      </c>
      <c r="I739" s="123" t="s">
        <v>489</v>
      </c>
      <c r="J739" s="123" t="s">
        <v>2032</v>
      </c>
      <c r="K739" s="123">
        <v>80</v>
      </c>
      <c r="L739" s="126">
        <f t="shared" si="23"/>
        <v>2</v>
      </c>
      <c r="M739" s="123" t="s">
        <v>2033</v>
      </c>
      <c r="N739" s="123">
        <v>40</v>
      </c>
      <c r="O739" s="123">
        <f t="shared" si="24"/>
        <v>0</v>
      </c>
      <c r="P739" s="127" t="s">
        <v>336</v>
      </c>
    </row>
    <row r="740" spans="1:16" s="123" customFormat="1" x14ac:dyDescent="0.25">
      <c r="A740" s="123">
        <v>2014</v>
      </c>
      <c r="B740" s="124">
        <v>60</v>
      </c>
      <c r="C740" s="123" t="s">
        <v>172</v>
      </c>
      <c r="D740" s="123" t="s">
        <v>331</v>
      </c>
      <c r="E740" s="123">
        <v>25219</v>
      </c>
      <c r="F740" s="123">
        <v>10</v>
      </c>
      <c r="G740" s="123">
        <v>23810025219</v>
      </c>
      <c r="H740" s="125" t="s">
        <v>2034</v>
      </c>
      <c r="I740" s="123" t="s">
        <v>2035</v>
      </c>
      <c r="J740" s="123" t="s">
        <v>2036</v>
      </c>
      <c r="K740" s="123">
        <v>13</v>
      </c>
      <c r="L740" s="126">
        <f t="shared" si="23"/>
        <v>1.3</v>
      </c>
      <c r="M740" s="123" t="s">
        <v>2037</v>
      </c>
      <c r="N740" s="123" t="s">
        <v>367</v>
      </c>
      <c r="O740" s="123" t="str">
        <f t="shared" si="24"/>
        <v>-</v>
      </c>
      <c r="P740" s="127" t="s">
        <v>336</v>
      </c>
    </row>
    <row r="741" spans="1:16" s="123" customFormat="1" x14ac:dyDescent="0.25">
      <c r="A741" s="123">
        <v>2015</v>
      </c>
      <c r="B741" s="124">
        <v>60</v>
      </c>
      <c r="C741" s="123" t="s">
        <v>172</v>
      </c>
      <c r="D741" s="123" t="s">
        <v>331</v>
      </c>
      <c r="E741" s="123">
        <v>25219</v>
      </c>
      <c r="F741" s="123">
        <v>10</v>
      </c>
      <c r="G741" s="123">
        <v>23810025219</v>
      </c>
      <c r="H741" s="125" t="s">
        <v>2034</v>
      </c>
      <c r="I741" s="123" t="s">
        <v>2035</v>
      </c>
      <c r="J741" s="123" t="s">
        <v>2038</v>
      </c>
      <c r="K741" s="123">
        <v>11</v>
      </c>
      <c r="L741" s="126">
        <f t="shared" si="23"/>
        <v>1.1000000000000001</v>
      </c>
      <c r="M741" s="123" t="s">
        <v>2039</v>
      </c>
      <c r="N741" s="123" t="s">
        <v>367</v>
      </c>
      <c r="O741" s="123" t="str">
        <f t="shared" si="24"/>
        <v>-</v>
      </c>
      <c r="P741" s="127" t="s">
        <v>336</v>
      </c>
    </row>
    <row r="742" spans="1:16" s="123" customFormat="1" x14ac:dyDescent="0.25">
      <c r="A742" s="123">
        <v>2016</v>
      </c>
      <c r="B742" s="124">
        <v>60</v>
      </c>
      <c r="C742" s="123" t="s">
        <v>172</v>
      </c>
      <c r="D742" s="123" t="s">
        <v>331</v>
      </c>
      <c r="E742" s="123">
        <v>25219</v>
      </c>
      <c r="F742" s="123">
        <v>10</v>
      </c>
      <c r="G742" s="123">
        <v>23810025219</v>
      </c>
      <c r="H742" s="125" t="s">
        <v>2034</v>
      </c>
      <c r="I742" s="123" t="s">
        <v>2035</v>
      </c>
      <c r="J742" s="123" t="s">
        <v>2040</v>
      </c>
      <c r="K742" s="123">
        <v>7</v>
      </c>
      <c r="L742" s="126">
        <f t="shared" si="23"/>
        <v>0.7</v>
      </c>
      <c r="M742" s="123" t="s">
        <v>2041</v>
      </c>
      <c r="N742" s="123" t="s">
        <v>367</v>
      </c>
      <c r="O742" s="123" t="str">
        <f t="shared" si="24"/>
        <v>-</v>
      </c>
      <c r="P742" s="127" t="s">
        <v>336</v>
      </c>
    </row>
    <row r="743" spans="1:16" s="123" customFormat="1" x14ac:dyDescent="0.25">
      <c r="A743" s="123">
        <v>2014</v>
      </c>
      <c r="B743" s="124">
        <v>60</v>
      </c>
      <c r="C743" s="123" t="s">
        <v>172</v>
      </c>
      <c r="D743" s="123" t="s">
        <v>331</v>
      </c>
      <c r="E743" s="123">
        <v>25306</v>
      </c>
      <c r="F743" s="123">
        <v>20</v>
      </c>
      <c r="G743" s="123">
        <v>23810025306</v>
      </c>
      <c r="H743" s="125" t="s">
        <v>2042</v>
      </c>
      <c r="I743" s="123" t="s">
        <v>2043</v>
      </c>
      <c r="J743" s="123" t="s">
        <v>2044</v>
      </c>
      <c r="K743" s="123">
        <v>41</v>
      </c>
      <c r="L743" s="126">
        <f t="shared" si="23"/>
        <v>2.0499999999999998</v>
      </c>
      <c r="M743" s="123" t="s">
        <v>2045</v>
      </c>
      <c r="N743" s="123" t="s">
        <v>367</v>
      </c>
      <c r="O743" s="123" t="str">
        <f t="shared" si="24"/>
        <v>-</v>
      </c>
      <c r="P743" s="127" t="s">
        <v>336</v>
      </c>
    </row>
    <row r="744" spans="1:16" s="123" customFormat="1" x14ac:dyDescent="0.25">
      <c r="A744" s="123">
        <v>2015</v>
      </c>
      <c r="B744" s="124">
        <v>60</v>
      </c>
      <c r="C744" s="123" t="s">
        <v>172</v>
      </c>
      <c r="D744" s="123" t="s">
        <v>331</v>
      </c>
      <c r="E744" s="123">
        <v>25306</v>
      </c>
      <c r="F744" s="123">
        <v>20</v>
      </c>
      <c r="G744" s="123">
        <v>23810025306</v>
      </c>
      <c r="H744" s="125" t="s">
        <v>2042</v>
      </c>
      <c r="I744" s="123" t="s">
        <v>2043</v>
      </c>
      <c r="J744" s="123" t="s">
        <v>2046</v>
      </c>
      <c r="K744" s="123">
        <v>59</v>
      </c>
      <c r="L744" s="126">
        <f t="shared" si="23"/>
        <v>2.95</v>
      </c>
      <c r="M744" s="123" t="s">
        <v>2047</v>
      </c>
      <c r="N744" s="123" t="s">
        <v>367</v>
      </c>
      <c r="O744" s="123" t="str">
        <f t="shared" si="24"/>
        <v>-</v>
      </c>
      <c r="P744" s="127" t="s">
        <v>336</v>
      </c>
    </row>
    <row r="745" spans="1:16" s="123" customFormat="1" x14ac:dyDescent="0.25">
      <c r="A745" s="123">
        <v>2016</v>
      </c>
      <c r="B745" s="124">
        <v>60</v>
      </c>
      <c r="C745" s="123" t="s">
        <v>172</v>
      </c>
      <c r="D745" s="123" t="s">
        <v>331</v>
      </c>
      <c r="E745" s="123">
        <v>25306</v>
      </c>
      <c r="F745" s="123">
        <v>20</v>
      </c>
      <c r="G745" s="123">
        <v>23810025306</v>
      </c>
      <c r="H745" s="125" t="s">
        <v>2042</v>
      </c>
      <c r="I745" s="123" t="s">
        <v>2043</v>
      </c>
      <c r="J745" s="123" t="s">
        <v>2048</v>
      </c>
      <c r="K745" s="123">
        <v>46</v>
      </c>
      <c r="L745" s="126">
        <f t="shared" ref="L745:L808" si="25">K745/F745</f>
        <v>2.2999999999999998</v>
      </c>
      <c r="M745" s="123" t="s">
        <v>2049</v>
      </c>
      <c r="N745" s="123">
        <v>20</v>
      </c>
      <c r="O745" s="123">
        <f t="shared" si="24"/>
        <v>0</v>
      </c>
      <c r="P745" s="127" t="s">
        <v>336</v>
      </c>
    </row>
    <row r="746" spans="1:16" s="123" customFormat="1" x14ac:dyDescent="0.25">
      <c r="A746" s="123">
        <v>2014</v>
      </c>
      <c r="B746" s="124">
        <v>60</v>
      </c>
      <c r="C746" s="123" t="s">
        <v>172</v>
      </c>
      <c r="D746" s="123" t="s">
        <v>331</v>
      </c>
      <c r="E746" s="123">
        <v>25408</v>
      </c>
      <c r="F746" s="123">
        <v>20</v>
      </c>
      <c r="G746" s="123">
        <v>23810025408</v>
      </c>
      <c r="H746" s="125" t="s">
        <v>988</v>
      </c>
      <c r="I746" s="123" t="s">
        <v>989</v>
      </c>
      <c r="J746" s="123" t="s">
        <v>2050</v>
      </c>
      <c r="K746" s="123">
        <v>20</v>
      </c>
      <c r="L746" s="126">
        <f t="shared" si="25"/>
        <v>1</v>
      </c>
      <c r="M746" s="123" t="s">
        <v>2051</v>
      </c>
      <c r="N746" s="123">
        <v>15</v>
      </c>
      <c r="O746" s="123">
        <f t="shared" si="24"/>
        <v>5</v>
      </c>
      <c r="P746" s="127" t="s">
        <v>336</v>
      </c>
    </row>
    <row r="747" spans="1:16" s="123" customFormat="1" x14ac:dyDescent="0.25">
      <c r="A747" s="123">
        <v>2015</v>
      </c>
      <c r="B747" s="124">
        <v>60</v>
      </c>
      <c r="C747" s="123" t="s">
        <v>172</v>
      </c>
      <c r="D747" s="123" t="s">
        <v>331</v>
      </c>
      <c r="E747" s="123">
        <v>25408</v>
      </c>
      <c r="F747" s="123">
        <v>20</v>
      </c>
      <c r="G747" s="123">
        <v>23810025408</v>
      </c>
      <c r="H747" s="125" t="s">
        <v>988</v>
      </c>
      <c r="I747" s="123" t="s">
        <v>989</v>
      </c>
      <c r="J747" s="123" t="s">
        <v>2052</v>
      </c>
      <c r="K747" s="123">
        <v>26</v>
      </c>
      <c r="L747" s="126">
        <f t="shared" si="25"/>
        <v>1.3</v>
      </c>
      <c r="M747" s="123" t="s">
        <v>2053</v>
      </c>
      <c r="N747" s="123">
        <v>17</v>
      </c>
      <c r="O747" s="123">
        <f t="shared" si="24"/>
        <v>3</v>
      </c>
      <c r="P747" s="127" t="s">
        <v>336</v>
      </c>
    </row>
    <row r="748" spans="1:16" s="123" customFormat="1" x14ac:dyDescent="0.25">
      <c r="A748" s="123">
        <v>2016</v>
      </c>
      <c r="B748" s="124">
        <v>60</v>
      </c>
      <c r="C748" s="123" t="s">
        <v>172</v>
      </c>
      <c r="D748" s="123" t="s">
        <v>331</v>
      </c>
      <c r="E748" s="123">
        <v>25408</v>
      </c>
      <c r="F748" s="123">
        <v>20</v>
      </c>
      <c r="G748" s="123">
        <v>23810025408</v>
      </c>
      <c r="H748" s="125" t="s">
        <v>988</v>
      </c>
      <c r="I748" s="123" t="s">
        <v>989</v>
      </c>
      <c r="J748" s="123" t="s">
        <v>2054</v>
      </c>
      <c r="K748" s="123">
        <v>14</v>
      </c>
      <c r="L748" s="126">
        <f t="shared" si="25"/>
        <v>0.7</v>
      </c>
      <c r="M748" s="123" t="s">
        <v>2055</v>
      </c>
      <c r="N748" s="123">
        <v>17</v>
      </c>
      <c r="O748" s="123">
        <f t="shared" si="24"/>
        <v>3</v>
      </c>
      <c r="P748" s="127" t="s">
        <v>336</v>
      </c>
    </row>
    <row r="749" spans="1:16" s="123" customFormat="1" x14ac:dyDescent="0.25">
      <c r="A749" s="123">
        <v>2014</v>
      </c>
      <c r="B749" s="124">
        <v>60</v>
      </c>
      <c r="C749" s="123" t="s">
        <v>172</v>
      </c>
      <c r="D749" s="123" t="s">
        <v>399</v>
      </c>
      <c r="E749" s="123">
        <v>25218</v>
      </c>
      <c r="F749" s="123">
        <v>20</v>
      </c>
      <c r="G749" s="123">
        <v>23210025218</v>
      </c>
      <c r="H749" s="125" t="s">
        <v>2056</v>
      </c>
      <c r="I749" s="123" t="s">
        <v>2057</v>
      </c>
      <c r="J749" s="123" t="s">
        <v>2058</v>
      </c>
      <c r="K749" s="123">
        <v>62</v>
      </c>
      <c r="L749" s="126">
        <f t="shared" si="25"/>
        <v>3.1</v>
      </c>
      <c r="M749" s="123" t="s">
        <v>2059</v>
      </c>
      <c r="N749" s="123">
        <v>18</v>
      </c>
      <c r="O749" s="123">
        <f t="shared" si="24"/>
        <v>2</v>
      </c>
      <c r="P749" s="127" t="s">
        <v>336</v>
      </c>
    </row>
    <row r="750" spans="1:16" s="123" customFormat="1" x14ac:dyDescent="0.25">
      <c r="A750" s="123">
        <v>2015</v>
      </c>
      <c r="B750" s="124">
        <v>60</v>
      </c>
      <c r="C750" s="123" t="s">
        <v>172</v>
      </c>
      <c r="D750" s="123" t="s">
        <v>399</v>
      </c>
      <c r="E750" s="123">
        <v>25218</v>
      </c>
      <c r="F750" s="123">
        <v>20</v>
      </c>
      <c r="G750" s="123">
        <v>23210025218</v>
      </c>
      <c r="H750" s="125" t="s">
        <v>2056</v>
      </c>
      <c r="I750" s="123" t="s">
        <v>2057</v>
      </c>
      <c r="J750" s="123" t="s">
        <v>2060</v>
      </c>
      <c r="K750" s="123">
        <v>52</v>
      </c>
      <c r="L750" s="126">
        <f t="shared" si="25"/>
        <v>2.6</v>
      </c>
      <c r="M750" s="123" t="s">
        <v>2061</v>
      </c>
      <c r="N750" s="123">
        <v>17</v>
      </c>
      <c r="O750" s="123">
        <f t="shared" si="24"/>
        <v>3</v>
      </c>
      <c r="P750" s="127" t="s">
        <v>336</v>
      </c>
    </row>
    <row r="751" spans="1:16" s="123" customFormat="1" x14ac:dyDescent="0.25">
      <c r="A751" s="123">
        <v>2016</v>
      </c>
      <c r="B751" s="124">
        <v>60</v>
      </c>
      <c r="C751" s="123" t="s">
        <v>172</v>
      </c>
      <c r="D751" s="123" t="s">
        <v>399</v>
      </c>
      <c r="E751" s="123">
        <v>25218</v>
      </c>
      <c r="F751" s="123">
        <v>20</v>
      </c>
      <c r="G751" s="123">
        <v>23210025218</v>
      </c>
      <c r="H751" s="125" t="s">
        <v>2056</v>
      </c>
      <c r="I751" s="123" t="s">
        <v>2057</v>
      </c>
      <c r="J751" s="123" t="s">
        <v>2062</v>
      </c>
      <c r="K751" s="123">
        <v>82</v>
      </c>
      <c r="L751" s="126">
        <f t="shared" si="25"/>
        <v>4.0999999999999996</v>
      </c>
      <c r="M751" s="123" t="s">
        <v>2063</v>
      </c>
      <c r="N751" s="123">
        <v>19</v>
      </c>
      <c r="O751" s="123">
        <f t="shared" si="24"/>
        <v>1</v>
      </c>
      <c r="P751" s="127" t="s">
        <v>336</v>
      </c>
    </row>
    <row r="752" spans="1:16" s="123" customFormat="1" x14ac:dyDescent="0.25">
      <c r="A752" s="123">
        <v>2014</v>
      </c>
      <c r="B752" s="124">
        <v>60</v>
      </c>
      <c r="C752" s="123" t="s">
        <v>172</v>
      </c>
      <c r="D752" s="123" t="s">
        <v>399</v>
      </c>
      <c r="E752" s="123">
        <v>25220</v>
      </c>
      <c r="F752" s="123">
        <v>10</v>
      </c>
      <c r="G752" s="123">
        <v>23210025220</v>
      </c>
      <c r="H752" s="125" t="s">
        <v>2064</v>
      </c>
      <c r="I752" s="123" t="s">
        <v>2065</v>
      </c>
      <c r="J752" s="123" t="s">
        <v>2066</v>
      </c>
      <c r="K752" s="123">
        <v>17</v>
      </c>
      <c r="L752" s="126">
        <f t="shared" si="25"/>
        <v>1.7</v>
      </c>
      <c r="M752" s="123" t="s">
        <v>2067</v>
      </c>
      <c r="N752" s="123">
        <v>10</v>
      </c>
      <c r="O752" s="123">
        <f t="shared" si="24"/>
        <v>0</v>
      </c>
      <c r="P752" s="127" t="s">
        <v>336</v>
      </c>
    </row>
    <row r="753" spans="1:16" s="123" customFormat="1" x14ac:dyDescent="0.25">
      <c r="A753" s="123">
        <v>2015</v>
      </c>
      <c r="B753" s="124">
        <v>60</v>
      </c>
      <c r="C753" s="123" t="s">
        <v>172</v>
      </c>
      <c r="D753" s="123" t="s">
        <v>399</v>
      </c>
      <c r="E753" s="123">
        <v>25220</v>
      </c>
      <c r="F753" s="123">
        <v>10</v>
      </c>
      <c r="G753" s="123">
        <v>23210025220</v>
      </c>
      <c r="H753" s="125" t="s">
        <v>2064</v>
      </c>
      <c r="I753" s="123" t="s">
        <v>2065</v>
      </c>
      <c r="J753" s="123" t="s">
        <v>2068</v>
      </c>
      <c r="K753" s="123">
        <v>20</v>
      </c>
      <c r="L753" s="126">
        <f t="shared" si="25"/>
        <v>2</v>
      </c>
      <c r="M753" s="123" t="s">
        <v>2069</v>
      </c>
      <c r="N753" s="123">
        <v>10</v>
      </c>
      <c r="O753" s="123">
        <f t="shared" si="24"/>
        <v>0</v>
      </c>
      <c r="P753" s="127" t="s">
        <v>336</v>
      </c>
    </row>
    <row r="754" spans="1:16" s="123" customFormat="1" x14ac:dyDescent="0.25">
      <c r="A754" s="123">
        <v>2016</v>
      </c>
      <c r="B754" s="124">
        <v>60</v>
      </c>
      <c r="C754" s="123" t="s">
        <v>172</v>
      </c>
      <c r="D754" s="123" t="s">
        <v>399</v>
      </c>
      <c r="E754" s="123">
        <v>25220</v>
      </c>
      <c r="F754" s="123">
        <v>10</v>
      </c>
      <c r="G754" s="123">
        <v>23210025220</v>
      </c>
      <c r="H754" s="125" t="s">
        <v>2064</v>
      </c>
      <c r="I754" s="123" t="s">
        <v>2065</v>
      </c>
      <c r="J754" s="123" t="s">
        <v>2070</v>
      </c>
      <c r="K754" s="123">
        <v>15</v>
      </c>
      <c r="L754" s="126">
        <f t="shared" si="25"/>
        <v>1.5</v>
      </c>
      <c r="M754" s="123" t="s">
        <v>2071</v>
      </c>
      <c r="N754" s="123">
        <v>10</v>
      </c>
      <c r="O754" s="123">
        <f t="shared" si="24"/>
        <v>0</v>
      </c>
      <c r="P754" s="127" t="s">
        <v>336</v>
      </c>
    </row>
    <row r="755" spans="1:16" s="123" customFormat="1" x14ac:dyDescent="0.25">
      <c r="A755" s="123">
        <v>2014</v>
      </c>
      <c r="B755" s="124">
        <v>60</v>
      </c>
      <c r="C755" s="123" t="s">
        <v>172</v>
      </c>
      <c r="D755" s="123" t="s">
        <v>399</v>
      </c>
      <c r="E755" s="123">
        <v>25223</v>
      </c>
      <c r="F755" s="123">
        <v>10</v>
      </c>
      <c r="G755" s="123">
        <v>23210025223</v>
      </c>
      <c r="H755" s="125" t="s">
        <v>1215</v>
      </c>
      <c r="I755" s="123" t="s">
        <v>1216</v>
      </c>
      <c r="J755" s="123" t="s">
        <v>2072</v>
      </c>
      <c r="K755" s="123">
        <v>6</v>
      </c>
      <c r="L755" s="126">
        <f t="shared" si="25"/>
        <v>0.6</v>
      </c>
      <c r="M755" s="123" t="s">
        <v>2073</v>
      </c>
      <c r="N755" s="123" t="s">
        <v>367</v>
      </c>
      <c r="O755" s="123" t="str">
        <f t="shared" si="24"/>
        <v>-</v>
      </c>
      <c r="P755" s="127" t="s">
        <v>336</v>
      </c>
    </row>
    <row r="756" spans="1:16" s="123" customFormat="1" x14ac:dyDescent="0.25">
      <c r="A756" s="123">
        <v>2015</v>
      </c>
      <c r="B756" s="124">
        <v>60</v>
      </c>
      <c r="C756" s="123" t="s">
        <v>172</v>
      </c>
      <c r="D756" s="123" t="s">
        <v>399</v>
      </c>
      <c r="E756" s="123">
        <v>25223</v>
      </c>
      <c r="F756" s="123">
        <v>10</v>
      </c>
      <c r="G756" s="123">
        <v>23210025223</v>
      </c>
      <c r="H756" s="125" t="s">
        <v>1215</v>
      </c>
      <c r="I756" s="123" t="s">
        <v>1216</v>
      </c>
      <c r="J756" s="123" t="s">
        <v>2074</v>
      </c>
      <c r="K756" s="123">
        <v>12</v>
      </c>
      <c r="L756" s="126">
        <f t="shared" si="25"/>
        <v>1.2</v>
      </c>
      <c r="M756" s="123" t="s">
        <v>2075</v>
      </c>
      <c r="N756" s="123" t="s">
        <v>367</v>
      </c>
      <c r="O756" s="123" t="str">
        <f t="shared" si="24"/>
        <v>-</v>
      </c>
      <c r="P756" s="127" t="s">
        <v>336</v>
      </c>
    </row>
    <row r="757" spans="1:16" s="123" customFormat="1" x14ac:dyDescent="0.25">
      <c r="A757" s="123">
        <v>2016</v>
      </c>
      <c r="B757" s="124">
        <v>60</v>
      </c>
      <c r="C757" s="123" t="s">
        <v>172</v>
      </c>
      <c r="D757" s="123" t="s">
        <v>399</v>
      </c>
      <c r="E757" s="123">
        <v>25223</v>
      </c>
      <c r="F757" s="123">
        <v>10</v>
      </c>
      <c r="G757" s="123">
        <v>23210025223</v>
      </c>
      <c r="H757" s="125" t="s">
        <v>1215</v>
      </c>
      <c r="I757" s="123" t="s">
        <v>1216</v>
      </c>
      <c r="J757" s="123" t="s">
        <v>2076</v>
      </c>
      <c r="K757" s="123">
        <v>11</v>
      </c>
      <c r="L757" s="126">
        <f t="shared" si="25"/>
        <v>1.1000000000000001</v>
      </c>
      <c r="M757" s="123" t="s">
        <v>2077</v>
      </c>
      <c r="N757" s="123">
        <v>9</v>
      </c>
      <c r="O757" s="123">
        <f t="shared" si="24"/>
        <v>1</v>
      </c>
      <c r="P757" s="127" t="s">
        <v>336</v>
      </c>
    </row>
    <row r="758" spans="1:16" s="123" customFormat="1" x14ac:dyDescent="0.25">
      <c r="A758" s="123">
        <v>2014</v>
      </c>
      <c r="B758" s="124">
        <v>60</v>
      </c>
      <c r="C758" s="123" t="s">
        <v>172</v>
      </c>
      <c r="D758" s="123" t="s">
        <v>399</v>
      </c>
      <c r="E758" s="123">
        <v>25433</v>
      </c>
      <c r="F758" s="123">
        <v>10</v>
      </c>
      <c r="G758" s="123">
        <v>23210025433</v>
      </c>
      <c r="H758" s="125" t="s">
        <v>2078</v>
      </c>
      <c r="I758" s="123" t="s">
        <v>2079</v>
      </c>
      <c r="J758" s="123" t="s">
        <v>2080</v>
      </c>
      <c r="K758" s="123">
        <v>12</v>
      </c>
      <c r="L758" s="126">
        <f t="shared" si="25"/>
        <v>1.2</v>
      </c>
      <c r="M758" s="123" t="s">
        <v>2081</v>
      </c>
      <c r="N758" s="123">
        <v>8</v>
      </c>
      <c r="O758" s="123">
        <f t="shared" si="24"/>
        <v>2</v>
      </c>
      <c r="P758" s="127" t="s">
        <v>336</v>
      </c>
    </row>
    <row r="759" spans="1:16" s="123" customFormat="1" x14ac:dyDescent="0.25">
      <c r="A759" s="123">
        <v>2015</v>
      </c>
      <c r="B759" s="124">
        <v>60</v>
      </c>
      <c r="C759" s="123" t="s">
        <v>172</v>
      </c>
      <c r="D759" s="123" t="s">
        <v>399</v>
      </c>
      <c r="E759" s="123">
        <v>25433</v>
      </c>
      <c r="F759" s="123">
        <v>10</v>
      </c>
      <c r="G759" s="123">
        <v>23210025433</v>
      </c>
      <c r="H759" s="125" t="s">
        <v>2078</v>
      </c>
      <c r="I759" s="123" t="s">
        <v>2079</v>
      </c>
      <c r="J759" s="123" t="s">
        <v>2082</v>
      </c>
      <c r="K759" s="123">
        <v>23</v>
      </c>
      <c r="L759" s="126">
        <f t="shared" si="25"/>
        <v>2.2999999999999998</v>
      </c>
      <c r="M759" s="123" t="s">
        <v>2083</v>
      </c>
      <c r="N759" s="123">
        <v>10</v>
      </c>
      <c r="O759" s="123">
        <f t="shared" si="24"/>
        <v>0</v>
      </c>
      <c r="P759" s="127" t="s">
        <v>336</v>
      </c>
    </row>
    <row r="760" spans="1:16" s="123" customFormat="1" x14ac:dyDescent="0.25">
      <c r="A760" s="123">
        <v>2016</v>
      </c>
      <c r="B760" s="124">
        <v>60</v>
      </c>
      <c r="C760" s="123" t="s">
        <v>172</v>
      </c>
      <c r="D760" s="123" t="s">
        <v>399</v>
      </c>
      <c r="E760" s="123">
        <v>25433</v>
      </c>
      <c r="F760" s="123">
        <v>10</v>
      </c>
      <c r="G760" s="123">
        <v>23210025433</v>
      </c>
      <c r="H760" s="125" t="s">
        <v>2078</v>
      </c>
      <c r="I760" s="123" t="s">
        <v>2079</v>
      </c>
      <c r="J760" s="123" t="s">
        <v>2084</v>
      </c>
      <c r="K760" s="123">
        <v>13</v>
      </c>
      <c r="L760" s="126">
        <f t="shared" si="25"/>
        <v>1.3</v>
      </c>
      <c r="M760" s="123" t="s">
        <v>2085</v>
      </c>
      <c r="N760" s="123">
        <v>10</v>
      </c>
      <c r="O760" s="123">
        <f t="shared" si="24"/>
        <v>0</v>
      </c>
      <c r="P760" s="127" t="s">
        <v>336</v>
      </c>
    </row>
    <row r="761" spans="1:16" s="123" customFormat="1" x14ac:dyDescent="0.25">
      <c r="A761" s="123">
        <v>2014</v>
      </c>
      <c r="B761" s="124">
        <v>60</v>
      </c>
      <c r="C761" s="123" t="s">
        <v>172</v>
      </c>
      <c r="D761" s="123" t="s">
        <v>399</v>
      </c>
      <c r="E761" s="123">
        <v>31217</v>
      </c>
      <c r="F761" s="123">
        <v>15</v>
      </c>
      <c r="G761" s="123">
        <v>23210031217</v>
      </c>
      <c r="H761" s="125" t="s">
        <v>2086</v>
      </c>
      <c r="I761" s="123" t="s">
        <v>2087</v>
      </c>
      <c r="J761" s="123" t="s">
        <v>2088</v>
      </c>
      <c r="K761" s="123">
        <v>2</v>
      </c>
      <c r="L761" s="126">
        <f t="shared" si="25"/>
        <v>0.13333333333333333</v>
      </c>
      <c r="M761" s="123" t="s">
        <v>2089</v>
      </c>
      <c r="N761" s="123">
        <v>10</v>
      </c>
      <c r="O761" s="123">
        <f t="shared" si="24"/>
        <v>5</v>
      </c>
      <c r="P761" s="127" t="s">
        <v>336</v>
      </c>
    </row>
    <row r="762" spans="1:16" s="123" customFormat="1" x14ac:dyDescent="0.25">
      <c r="A762" s="123">
        <v>2015</v>
      </c>
      <c r="B762" s="124">
        <v>60</v>
      </c>
      <c r="C762" s="123" t="s">
        <v>172</v>
      </c>
      <c r="D762" s="123" t="s">
        <v>399</v>
      </c>
      <c r="E762" s="123">
        <v>31217</v>
      </c>
      <c r="F762" s="123">
        <v>15</v>
      </c>
      <c r="G762" s="123">
        <v>23210031217</v>
      </c>
      <c r="H762" s="125" t="s">
        <v>2086</v>
      </c>
      <c r="I762" s="123" t="s">
        <v>2087</v>
      </c>
      <c r="J762" s="123" t="s">
        <v>2090</v>
      </c>
      <c r="K762" s="123">
        <v>6</v>
      </c>
      <c r="L762" s="126">
        <f t="shared" si="25"/>
        <v>0.4</v>
      </c>
      <c r="M762" s="123" t="s">
        <v>2091</v>
      </c>
      <c r="N762" s="123">
        <v>14</v>
      </c>
      <c r="O762" s="123">
        <f t="shared" si="24"/>
        <v>1</v>
      </c>
      <c r="P762" s="127" t="s">
        <v>336</v>
      </c>
    </row>
    <row r="763" spans="1:16" s="123" customFormat="1" x14ac:dyDescent="0.25">
      <c r="A763" s="123">
        <v>2016</v>
      </c>
      <c r="B763" s="124">
        <v>60</v>
      </c>
      <c r="C763" s="123" t="s">
        <v>172</v>
      </c>
      <c r="D763" s="123" t="s">
        <v>399</v>
      </c>
      <c r="E763" s="123">
        <v>31217</v>
      </c>
      <c r="F763" s="123">
        <v>15</v>
      </c>
      <c r="G763" s="123">
        <v>23210031217</v>
      </c>
      <c r="H763" s="125" t="s">
        <v>2086</v>
      </c>
      <c r="I763" s="123" t="s">
        <v>2087</v>
      </c>
      <c r="J763" s="123" t="s">
        <v>2092</v>
      </c>
      <c r="K763" s="123">
        <v>9</v>
      </c>
      <c r="L763" s="126">
        <f t="shared" si="25"/>
        <v>0.6</v>
      </c>
      <c r="M763" s="123" t="s">
        <v>2093</v>
      </c>
      <c r="N763" s="123">
        <v>12</v>
      </c>
      <c r="O763" s="123">
        <f t="shared" si="24"/>
        <v>3</v>
      </c>
      <c r="P763" s="127" t="s">
        <v>336</v>
      </c>
    </row>
    <row r="764" spans="1:16" s="123" customFormat="1" x14ac:dyDescent="0.25">
      <c r="A764" s="123">
        <v>2014</v>
      </c>
      <c r="B764" s="124">
        <v>60</v>
      </c>
      <c r="C764" s="123" t="s">
        <v>172</v>
      </c>
      <c r="D764" s="123" t="s">
        <v>399</v>
      </c>
      <c r="E764" s="123">
        <v>34405</v>
      </c>
      <c r="F764" s="123">
        <v>15</v>
      </c>
      <c r="G764" s="123">
        <v>23210034405</v>
      </c>
      <c r="H764" s="125" t="s">
        <v>2094</v>
      </c>
      <c r="I764" s="123" t="s">
        <v>2095</v>
      </c>
      <c r="J764" s="123" t="s">
        <v>2096</v>
      </c>
      <c r="K764" s="123">
        <v>37</v>
      </c>
      <c r="L764" s="126">
        <f t="shared" si="25"/>
        <v>2.4666666666666668</v>
      </c>
      <c r="M764" s="123" t="s">
        <v>2097</v>
      </c>
      <c r="N764" s="123">
        <v>14</v>
      </c>
      <c r="O764" s="123">
        <f t="shared" si="24"/>
        <v>1</v>
      </c>
      <c r="P764" s="127" t="s">
        <v>336</v>
      </c>
    </row>
    <row r="765" spans="1:16" s="123" customFormat="1" x14ac:dyDescent="0.25">
      <c r="A765" s="123">
        <v>2015</v>
      </c>
      <c r="B765" s="124">
        <v>60</v>
      </c>
      <c r="C765" s="123" t="s">
        <v>172</v>
      </c>
      <c r="D765" s="123" t="s">
        <v>399</v>
      </c>
      <c r="E765" s="123">
        <v>34405</v>
      </c>
      <c r="F765" s="123">
        <v>15</v>
      </c>
      <c r="G765" s="123">
        <v>23210034405</v>
      </c>
      <c r="H765" s="125" t="s">
        <v>2094</v>
      </c>
      <c r="I765" s="123" t="s">
        <v>2095</v>
      </c>
      <c r="J765" s="123" t="s">
        <v>2098</v>
      </c>
      <c r="K765" s="123">
        <v>28</v>
      </c>
      <c r="L765" s="126">
        <f t="shared" si="25"/>
        <v>1.8666666666666667</v>
      </c>
      <c r="M765" s="123" t="s">
        <v>2099</v>
      </c>
      <c r="N765" s="123">
        <v>13</v>
      </c>
      <c r="O765" s="123">
        <f t="shared" si="24"/>
        <v>2</v>
      </c>
      <c r="P765" s="127" t="s">
        <v>336</v>
      </c>
    </row>
    <row r="766" spans="1:16" s="123" customFormat="1" x14ac:dyDescent="0.25">
      <c r="A766" s="123">
        <v>2016</v>
      </c>
      <c r="B766" s="124">
        <v>60</v>
      </c>
      <c r="C766" s="123" t="s">
        <v>172</v>
      </c>
      <c r="D766" s="123" t="s">
        <v>399</v>
      </c>
      <c r="E766" s="123">
        <v>34405</v>
      </c>
      <c r="F766" s="123">
        <v>15</v>
      </c>
      <c r="G766" s="123">
        <v>23210034405</v>
      </c>
      <c r="H766" s="125" t="s">
        <v>2094</v>
      </c>
      <c r="I766" s="123" t="s">
        <v>2095</v>
      </c>
      <c r="J766" s="123" t="s">
        <v>2100</v>
      </c>
      <c r="K766" s="123">
        <v>37</v>
      </c>
      <c r="L766" s="126">
        <f t="shared" si="25"/>
        <v>2.4666666666666668</v>
      </c>
      <c r="M766" s="123" t="s">
        <v>2101</v>
      </c>
      <c r="N766" s="123">
        <v>15</v>
      </c>
      <c r="O766" s="123">
        <f t="shared" si="24"/>
        <v>0</v>
      </c>
      <c r="P766" s="127" t="s">
        <v>336</v>
      </c>
    </row>
    <row r="767" spans="1:16" s="123" customFormat="1" x14ac:dyDescent="0.25">
      <c r="A767" s="123">
        <v>2014</v>
      </c>
      <c r="B767" s="124">
        <v>60</v>
      </c>
      <c r="C767" s="123" t="s">
        <v>173</v>
      </c>
      <c r="D767" s="123" t="s">
        <v>331</v>
      </c>
      <c r="E767" s="123">
        <v>22703</v>
      </c>
      <c r="F767" s="123">
        <v>15</v>
      </c>
      <c r="G767" s="123">
        <v>23810022703</v>
      </c>
      <c r="H767" s="125" t="s">
        <v>1426</v>
      </c>
      <c r="I767" s="123" t="s">
        <v>1427</v>
      </c>
      <c r="J767" s="123" t="s">
        <v>2102</v>
      </c>
      <c r="K767" s="123">
        <v>18</v>
      </c>
      <c r="L767" s="126">
        <f t="shared" si="25"/>
        <v>1.2</v>
      </c>
      <c r="M767" s="123" t="s">
        <v>2103</v>
      </c>
      <c r="N767" s="123">
        <v>14</v>
      </c>
      <c r="O767" s="123">
        <f t="shared" si="24"/>
        <v>1</v>
      </c>
      <c r="P767" s="127" t="s">
        <v>336</v>
      </c>
    </row>
    <row r="768" spans="1:16" s="123" customFormat="1" x14ac:dyDescent="0.25">
      <c r="A768" s="123">
        <v>2015</v>
      </c>
      <c r="B768" s="124">
        <v>60</v>
      </c>
      <c r="C768" s="123" t="s">
        <v>173</v>
      </c>
      <c r="D768" s="123" t="s">
        <v>331</v>
      </c>
      <c r="E768" s="123">
        <v>22703</v>
      </c>
      <c r="F768" s="123">
        <v>15</v>
      </c>
      <c r="G768" s="123">
        <v>23810022703</v>
      </c>
      <c r="H768" s="125" t="s">
        <v>1426</v>
      </c>
      <c r="I768" s="123" t="s">
        <v>1427</v>
      </c>
      <c r="J768" s="123" t="s">
        <v>2104</v>
      </c>
      <c r="K768" s="123">
        <v>15</v>
      </c>
      <c r="L768" s="126">
        <f t="shared" si="25"/>
        <v>1</v>
      </c>
      <c r="M768" s="123" t="s">
        <v>2105</v>
      </c>
      <c r="N768" s="123">
        <v>10</v>
      </c>
      <c r="O768" s="123">
        <f t="shared" si="24"/>
        <v>5</v>
      </c>
      <c r="P768" s="127" t="s">
        <v>336</v>
      </c>
    </row>
    <row r="769" spans="1:16" s="123" customFormat="1" x14ac:dyDescent="0.25">
      <c r="A769" s="123">
        <v>2016</v>
      </c>
      <c r="B769" s="124">
        <v>60</v>
      </c>
      <c r="C769" s="123" t="s">
        <v>173</v>
      </c>
      <c r="D769" s="123" t="s">
        <v>331</v>
      </c>
      <c r="E769" s="123">
        <v>22703</v>
      </c>
      <c r="F769" s="123">
        <v>15</v>
      </c>
      <c r="G769" s="123">
        <v>23810022703</v>
      </c>
      <c r="H769" s="125" t="s">
        <v>1426</v>
      </c>
      <c r="I769" s="123" t="s">
        <v>1427</v>
      </c>
      <c r="J769" s="123" t="s">
        <v>2106</v>
      </c>
      <c r="K769" s="123">
        <v>15</v>
      </c>
      <c r="L769" s="126">
        <f t="shared" si="25"/>
        <v>1</v>
      </c>
      <c r="M769" s="123" t="s">
        <v>2107</v>
      </c>
      <c r="N769" s="123">
        <v>12</v>
      </c>
      <c r="O769" s="123">
        <f t="shared" si="24"/>
        <v>3</v>
      </c>
      <c r="P769" s="127" t="s">
        <v>336</v>
      </c>
    </row>
    <row r="770" spans="1:16" s="123" customFormat="1" x14ac:dyDescent="0.25">
      <c r="A770" s="123">
        <v>2014</v>
      </c>
      <c r="B770" s="124">
        <v>60</v>
      </c>
      <c r="C770" s="123" t="s">
        <v>173</v>
      </c>
      <c r="D770" s="123" t="s">
        <v>331</v>
      </c>
      <c r="E770" s="123">
        <v>22704</v>
      </c>
      <c r="F770" s="123">
        <v>15</v>
      </c>
      <c r="G770" s="123">
        <v>23810022704</v>
      </c>
      <c r="H770" s="125" t="s">
        <v>765</v>
      </c>
      <c r="I770" s="123" t="s">
        <v>766</v>
      </c>
      <c r="J770" s="123" t="s">
        <v>2108</v>
      </c>
      <c r="K770" s="123">
        <v>11</v>
      </c>
      <c r="L770" s="126">
        <f t="shared" si="25"/>
        <v>0.73333333333333328</v>
      </c>
      <c r="M770" s="123" t="s">
        <v>2109</v>
      </c>
      <c r="N770" s="123">
        <v>11</v>
      </c>
      <c r="O770" s="123">
        <f t="shared" si="24"/>
        <v>4</v>
      </c>
      <c r="P770" s="127" t="s">
        <v>336</v>
      </c>
    </row>
    <row r="771" spans="1:16" s="123" customFormat="1" x14ac:dyDescent="0.25">
      <c r="A771" s="123">
        <v>2015</v>
      </c>
      <c r="B771" s="124">
        <v>60</v>
      </c>
      <c r="C771" s="123" t="s">
        <v>173</v>
      </c>
      <c r="D771" s="123" t="s">
        <v>331</v>
      </c>
      <c r="E771" s="123">
        <v>22704</v>
      </c>
      <c r="F771" s="123">
        <v>15</v>
      </c>
      <c r="G771" s="123">
        <v>23810022704</v>
      </c>
      <c r="H771" s="125" t="s">
        <v>765</v>
      </c>
      <c r="I771" s="123" t="s">
        <v>766</v>
      </c>
      <c r="J771" s="123" t="s">
        <v>2110</v>
      </c>
      <c r="K771" s="123">
        <v>9</v>
      </c>
      <c r="L771" s="126">
        <f t="shared" si="25"/>
        <v>0.6</v>
      </c>
      <c r="M771" s="123" t="s">
        <v>2111</v>
      </c>
      <c r="N771" s="123">
        <v>11</v>
      </c>
      <c r="O771" s="123">
        <f t="shared" ref="O771:O834" si="26">IFERROR(F771-N771,"-")</f>
        <v>4</v>
      </c>
      <c r="P771" s="127" t="s">
        <v>336</v>
      </c>
    </row>
    <row r="772" spans="1:16" s="123" customFormat="1" x14ac:dyDescent="0.25">
      <c r="A772" s="123">
        <v>2016</v>
      </c>
      <c r="B772" s="124">
        <v>60</v>
      </c>
      <c r="C772" s="123" t="s">
        <v>173</v>
      </c>
      <c r="D772" s="123" t="s">
        <v>331</v>
      </c>
      <c r="E772" s="123">
        <v>22704</v>
      </c>
      <c r="F772" s="123">
        <v>15</v>
      </c>
      <c r="G772" s="123">
        <v>23810022704</v>
      </c>
      <c r="H772" s="125" t="s">
        <v>765</v>
      </c>
      <c r="I772" s="123" t="s">
        <v>766</v>
      </c>
      <c r="J772" s="123" t="s">
        <v>2112</v>
      </c>
      <c r="K772" s="123">
        <v>6</v>
      </c>
      <c r="L772" s="126">
        <f t="shared" si="25"/>
        <v>0.4</v>
      </c>
      <c r="M772" s="123" t="s">
        <v>2113</v>
      </c>
      <c r="N772" s="123">
        <v>8</v>
      </c>
      <c r="O772" s="123">
        <f t="shared" si="26"/>
        <v>7</v>
      </c>
      <c r="P772" s="127" t="s">
        <v>336</v>
      </c>
    </row>
    <row r="773" spans="1:16" s="123" customFormat="1" x14ac:dyDescent="0.25">
      <c r="A773" s="123">
        <v>2014</v>
      </c>
      <c r="B773" s="124">
        <v>60</v>
      </c>
      <c r="C773" s="123" t="s">
        <v>173</v>
      </c>
      <c r="D773" s="123" t="s">
        <v>331</v>
      </c>
      <c r="E773" s="123">
        <v>23102</v>
      </c>
      <c r="F773" s="123">
        <v>15</v>
      </c>
      <c r="G773" s="123">
        <v>23810023102</v>
      </c>
      <c r="H773" s="125" t="s">
        <v>2114</v>
      </c>
      <c r="I773" s="123" t="s">
        <v>2115</v>
      </c>
      <c r="J773" s="123" t="s">
        <v>2116</v>
      </c>
      <c r="K773" s="123">
        <v>12</v>
      </c>
      <c r="L773" s="126">
        <f t="shared" si="25"/>
        <v>0.8</v>
      </c>
      <c r="M773" s="123" t="s">
        <v>2117</v>
      </c>
      <c r="N773" s="123">
        <v>4</v>
      </c>
      <c r="O773" s="123">
        <f t="shared" si="26"/>
        <v>11</v>
      </c>
      <c r="P773" s="127" t="s">
        <v>336</v>
      </c>
    </row>
    <row r="774" spans="1:16" s="123" customFormat="1" x14ac:dyDescent="0.25">
      <c r="A774" s="123">
        <v>2015</v>
      </c>
      <c r="B774" s="124">
        <v>60</v>
      </c>
      <c r="C774" s="123" t="s">
        <v>173</v>
      </c>
      <c r="D774" s="123" t="s">
        <v>331</v>
      </c>
      <c r="E774" s="123">
        <v>23102</v>
      </c>
      <c r="F774" s="123">
        <v>8</v>
      </c>
      <c r="G774" s="123">
        <v>23810023102</v>
      </c>
      <c r="H774" s="125" t="s">
        <v>2114</v>
      </c>
      <c r="I774" s="123" t="s">
        <v>2115</v>
      </c>
      <c r="J774" s="123" t="s">
        <v>2118</v>
      </c>
      <c r="K774" s="123">
        <v>14</v>
      </c>
      <c r="L774" s="126">
        <f t="shared" si="25"/>
        <v>1.75</v>
      </c>
      <c r="M774" s="123" t="s">
        <v>2119</v>
      </c>
      <c r="N774" s="123">
        <v>8</v>
      </c>
      <c r="O774" s="123">
        <f t="shared" si="26"/>
        <v>0</v>
      </c>
      <c r="P774" s="127" t="s">
        <v>336</v>
      </c>
    </row>
    <row r="775" spans="1:16" s="123" customFormat="1" x14ac:dyDescent="0.25">
      <c r="A775" s="123">
        <v>2016</v>
      </c>
      <c r="B775" s="124">
        <v>60</v>
      </c>
      <c r="C775" s="123" t="s">
        <v>173</v>
      </c>
      <c r="D775" s="123" t="s">
        <v>331</v>
      </c>
      <c r="E775" s="123">
        <v>23102</v>
      </c>
      <c r="F775" s="123">
        <v>10</v>
      </c>
      <c r="G775" s="123">
        <v>23810023102</v>
      </c>
      <c r="H775" s="125" t="s">
        <v>2114</v>
      </c>
      <c r="I775" s="123" t="s">
        <v>2115</v>
      </c>
      <c r="J775" s="123" t="s">
        <v>2120</v>
      </c>
      <c r="K775" s="123">
        <v>12</v>
      </c>
      <c r="L775" s="126">
        <f t="shared" si="25"/>
        <v>1.2</v>
      </c>
      <c r="M775" s="123" t="s">
        <v>2121</v>
      </c>
      <c r="N775" s="123">
        <v>11</v>
      </c>
      <c r="O775" s="123">
        <f t="shared" si="26"/>
        <v>-1</v>
      </c>
      <c r="P775" s="127" t="s">
        <v>336</v>
      </c>
    </row>
    <row r="776" spans="1:16" s="123" customFormat="1" x14ac:dyDescent="0.25">
      <c r="A776" s="123">
        <v>2014</v>
      </c>
      <c r="B776" s="124">
        <v>60</v>
      </c>
      <c r="C776" s="123" t="s">
        <v>173</v>
      </c>
      <c r="D776" s="123" t="s">
        <v>331</v>
      </c>
      <c r="E776" s="123">
        <v>23103</v>
      </c>
      <c r="F776" s="123">
        <v>15</v>
      </c>
      <c r="G776" s="123">
        <v>23810023103</v>
      </c>
      <c r="H776" s="125" t="s">
        <v>2122</v>
      </c>
      <c r="I776" s="123" t="s">
        <v>2123</v>
      </c>
      <c r="J776" s="123" t="s">
        <v>2124</v>
      </c>
      <c r="K776" s="123">
        <v>4</v>
      </c>
      <c r="L776" s="126">
        <f t="shared" si="25"/>
        <v>0.26666666666666666</v>
      </c>
      <c r="M776" s="123" t="s">
        <v>2125</v>
      </c>
      <c r="N776" s="123">
        <v>6</v>
      </c>
      <c r="O776" s="123">
        <f t="shared" si="26"/>
        <v>9</v>
      </c>
      <c r="P776" s="127" t="s">
        <v>336</v>
      </c>
    </row>
    <row r="777" spans="1:16" s="123" customFormat="1" x14ac:dyDescent="0.25">
      <c r="A777" s="123">
        <v>2015</v>
      </c>
      <c r="B777" s="124">
        <v>60</v>
      </c>
      <c r="C777" s="123" t="s">
        <v>173</v>
      </c>
      <c r="D777" s="123" t="s">
        <v>331</v>
      </c>
      <c r="E777" s="123">
        <v>23103</v>
      </c>
      <c r="F777" s="123">
        <v>9</v>
      </c>
      <c r="G777" s="123">
        <v>23810023103</v>
      </c>
      <c r="H777" s="125" t="s">
        <v>2122</v>
      </c>
      <c r="I777" s="123" t="s">
        <v>2123</v>
      </c>
      <c r="J777" s="123" t="s">
        <v>2126</v>
      </c>
      <c r="K777" s="123">
        <v>3</v>
      </c>
      <c r="L777" s="126">
        <f t="shared" si="25"/>
        <v>0.33333333333333331</v>
      </c>
      <c r="M777" s="123" t="s">
        <v>2127</v>
      </c>
      <c r="N777" s="123">
        <v>8</v>
      </c>
      <c r="O777" s="123">
        <f t="shared" si="26"/>
        <v>1</v>
      </c>
      <c r="P777" s="127" t="s">
        <v>336</v>
      </c>
    </row>
    <row r="778" spans="1:16" s="123" customFormat="1" x14ac:dyDescent="0.25">
      <c r="A778" s="123">
        <v>2016</v>
      </c>
      <c r="B778" s="124">
        <v>60</v>
      </c>
      <c r="C778" s="123" t="s">
        <v>173</v>
      </c>
      <c r="D778" s="123" t="s">
        <v>331</v>
      </c>
      <c r="E778" s="123">
        <v>23103</v>
      </c>
      <c r="F778" s="123">
        <v>10</v>
      </c>
      <c r="G778" s="123">
        <v>23810023103</v>
      </c>
      <c r="H778" s="125" t="s">
        <v>2122</v>
      </c>
      <c r="I778" s="123" t="s">
        <v>2123</v>
      </c>
      <c r="J778" s="123" t="s">
        <v>2128</v>
      </c>
      <c r="K778" s="123">
        <v>4</v>
      </c>
      <c r="L778" s="126">
        <f t="shared" si="25"/>
        <v>0.4</v>
      </c>
      <c r="M778" s="123" t="s">
        <v>2129</v>
      </c>
      <c r="N778" s="123">
        <v>5</v>
      </c>
      <c r="O778" s="123">
        <f t="shared" si="26"/>
        <v>5</v>
      </c>
      <c r="P778" s="127" t="s">
        <v>336</v>
      </c>
    </row>
    <row r="779" spans="1:16" s="123" customFormat="1" x14ac:dyDescent="0.25">
      <c r="A779" s="123">
        <v>2014</v>
      </c>
      <c r="B779" s="124">
        <v>60</v>
      </c>
      <c r="C779" s="123" t="s">
        <v>173</v>
      </c>
      <c r="D779" s="123" t="s">
        <v>331</v>
      </c>
      <c r="E779" s="123">
        <v>23203</v>
      </c>
      <c r="F779" s="123">
        <v>15</v>
      </c>
      <c r="G779" s="123">
        <v>23810023203</v>
      </c>
      <c r="H779" s="125" t="s">
        <v>781</v>
      </c>
      <c r="I779" s="123" t="s">
        <v>782</v>
      </c>
      <c r="J779" s="123" t="s">
        <v>2130</v>
      </c>
      <c r="K779" s="123">
        <v>12</v>
      </c>
      <c r="L779" s="126">
        <f t="shared" si="25"/>
        <v>0.8</v>
      </c>
      <c r="M779" s="123" t="s">
        <v>2131</v>
      </c>
      <c r="N779" s="123">
        <v>12</v>
      </c>
      <c r="O779" s="123">
        <f t="shared" si="26"/>
        <v>3</v>
      </c>
      <c r="P779" s="127" t="s">
        <v>336</v>
      </c>
    </row>
    <row r="780" spans="1:16" s="123" customFormat="1" x14ac:dyDescent="0.25">
      <c r="A780" s="123">
        <v>2015</v>
      </c>
      <c r="B780" s="124">
        <v>60</v>
      </c>
      <c r="C780" s="123" t="s">
        <v>173</v>
      </c>
      <c r="D780" s="123" t="s">
        <v>331</v>
      </c>
      <c r="E780" s="123">
        <v>23203</v>
      </c>
      <c r="F780" s="123">
        <v>13</v>
      </c>
      <c r="G780" s="123">
        <v>23810023203</v>
      </c>
      <c r="H780" s="125" t="s">
        <v>781</v>
      </c>
      <c r="I780" s="123" t="s">
        <v>782</v>
      </c>
      <c r="J780" s="123" t="s">
        <v>2132</v>
      </c>
      <c r="K780" s="123">
        <v>10</v>
      </c>
      <c r="L780" s="126">
        <f t="shared" si="25"/>
        <v>0.76923076923076927</v>
      </c>
      <c r="M780" s="123" t="s">
        <v>2133</v>
      </c>
      <c r="N780" s="123">
        <v>9</v>
      </c>
      <c r="O780" s="123">
        <f t="shared" si="26"/>
        <v>4</v>
      </c>
      <c r="P780" s="127" t="s">
        <v>336</v>
      </c>
    </row>
    <row r="781" spans="1:16" s="123" customFormat="1" x14ac:dyDescent="0.25">
      <c r="A781" s="123">
        <v>2016</v>
      </c>
      <c r="B781" s="124">
        <v>60</v>
      </c>
      <c r="C781" s="123" t="s">
        <v>173</v>
      </c>
      <c r="D781" s="123" t="s">
        <v>331</v>
      </c>
      <c r="E781" s="123">
        <v>23203</v>
      </c>
      <c r="F781" s="123">
        <v>10</v>
      </c>
      <c r="G781" s="123">
        <v>23810023203</v>
      </c>
      <c r="H781" s="125" t="s">
        <v>781</v>
      </c>
      <c r="I781" s="123" t="s">
        <v>782</v>
      </c>
      <c r="J781" s="123" t="s">
        <v>2134</v>
      </c>
      <c r="K781" s="123">
        <v>7</v>
      </c>
      <c r="L781" s="126">
        <f t="shared" si="25"/>
        <v>0.7</v>
      </c>
      <c r="M781" s="123" t="s">
        <v>2135</v>
      </c>
      <c r="N781" s="123">
        <v>6</v>
      </c>
      <c r="O781" s="123">
        <f t="shared" si="26"/>
        <v>4</v>
      </c>
      <c r="P781" s="127" t="s">
        <v>336</v>
      </c>
    </row>
    <row r="782" spans="1:16" s="123" customFormat="1" x14ac:dyDescent="0.25">
      <c r="A782" s="123">
        <v>2014</v>
      </c>
      <c r="B782" s="124">
        <v>60</v>
      </c>
      <c r="C782" s="123" t="s">
        <v>173</v>
      </c>
      <c r="D782" s="123" t="s">
        <v>331</v>
      </c>
      <c r="E782" s="123">
        <v>25510</v>
      </c>
      <c r="F782" s="123">
        <v>15</v>
      </c>
      <c r="G782" s="123">
        <v>23810025510</v>
      </c>
      <c r="H782" s="125" t="s">
        <v>594</v>
      </c>
      <c r="I782" s="123" t="s">
        <v>595</v>
      </c>
      <c r="J782" s="123" t="s">
        <v>2136</v>
      </c>
      <c r="K782" s="123">
        <v>12</v>
      </c>
      <c r="L782" s="126">
        <f t="shared" si="25"/>
        <v>0.8</v>
      </c>
      <c r="M782" s="123" t="s">
        <v>2137</v>
      </c>
      <c r="N782" s="123" t="s">
        <v>367</v>
      </c>
      <c r="O782" s="123" t="str">
        <f t="shared" si="26"/>
        <v>-</v>
      </c>
      <c r="P782" s="127" t="s">
        <v>336</v>
      </c>
    </row>
    <row r="783" spans="1:16" s="123" customFormat="1" x14ac:dyDescent="0.25">
      <c r="A783" s="123">
        <v>2015</v>
      </c>
      <c r="B783" s="124">
        <v>60</v>
      </c>
      <c r="C783" s="123" t="s">
        <v>173</v>
      </c>
      <c r="D783" s="123" t="s">
        <v>331</v>
      </c>
      <c r="E783" s="123">
        <v>25510</v>
      </c>
      <c r="F783" s="123">
        <v>15</v>
      </c>
      <c r="G783" s="123">
        <v>23810025510</v>
      </c>
      <c r="H783" s="125" t="s">
        <v>594</v>
      </c>
      <c r="I783" s="123" t="s">
        <v>595</v>
      </c>
      <c r="J783" s="123" t="s">
        <v>2138</v>
      </c>
      <c r="K783" s="123">
        <v>14</v>
      </c>
      <c r="L783" s="126">
        <f t="shared" si="25"/>
        <v>0.93333333333333335</v>
      </c>
      <c r="M783" s="123" t="s">
        <v>2139</v>
      </c>
      <c r="N783" s="123" t="s">
        <v>367</v>
      </c>
      <c r="O783" s="123" t="str">
        <f t="shared" si="26"/>
        <v>-</v>
      </c>
      <c r="P783" s="127" t="s">
        <v>336</v>
      </c>
    </row>
    <row r="784" spans="1:16" s="123" customFormat="1" x14ac:dyDescent="0.25">
      <c r="A784" s="123">
        <v>2016</v>
      </c>
      <c r="B784" s="124">
        <v>60</v>
      </c>
      <c r="C784" s="123" t="s">
        <v>173</v>
      </c>
      <c r="D784" s="123" t="s">
        <v>331</v>
      </c>
      <c r="E784" s="123">
        <v>25510</v>
      </c>
      <c r="F784" s="123">
        <v>15</v>
      </c>
      <c r="G784" s="123">
        <v>23810025510</v>
      </c>
      <c r="H784" s="125" t="s">
        <v>594</v>
      </c>
      <c r="I784" s="123" t="s">
        <v>595</v>
      </c>
      <c r="J784" s="123" t="s">
        <v>2140</v>
      </c>
      <c r="K784" s="123">
        <v>7</v>
      </c>
      <c r="L784" s="126">
        <f t="shared" si="25"/>
        <v>0.46666666666666667</v>
      </c>
      <c r="M784" s="123" t="s">
        <v>2141</v>
      </c>
      <c r="N784" s="123">
        <v>12</v>
      </c>
      <c r="O784" s="123">
        <f t="shared" si="26"/>
        <v>3</v>
      </c>
      <c r="P784" s="127" t="s">
        <v>336</v>
      </c>
    </row>
    <row r="785" spans="1:16" s="123" customFormat="1" x14ac:dyDescent="0.25">
      <c r="A785" s="123">
        <v>2014</v>
      </c>
      <c r="B785" s="124">
        <v>60</v>
      </c>
      <c r="C785" s="123" t="s">
        <v>173</v>
      </c>
      <c r="D785" s="123" t="s">
        <v>331</v>
      </c>
      <c r="E785" s="123">
        <v>31202</v>
      </c>
      <c r="F785" s="123">
        <v>35</v>
      </c>
      <c r="G785" s="123">
        <v>23810031202</v>
      </c>
      <c r="H785" s="125" t="s">
        <v>341</v>
      </c>
      <c r="I785" s="123" t="s">
        <v>342</v>
      </c>
      <c r="J785" s="123" t="s">
        <v>2142</v>
      </c>
      <c r="K785" s="123">
        <v>34</v>
      </c>
      <c r="L785" s="126">
        <f t="shared" si="25"/>
        <v>0.97142857142857142</v>
      </c>
      <c r="M785" s="123" t="s">
        <v>2143</v>
      </c>
      <c r="N785" s="123">
        <v>30</v>
      </c>
      <c r="O785" s="123">
        <f t="shared" si="26"/>
        <v>5</v>
      </c>
      <c r="P785" s="127" t="s">
        <v>336</v>
      </c>
    </row>
    <row r="786" spans="1:16" s="123" customFormat="1" x14ac:dyDescent="0.25">
      <c r="A786" s="123">
        <v>2015</v>
      </c>
      <c r="B786" s="124">
        <v>60</v>
      </c>
      <c r="C786" s="123" t="s">
        <v>173</v>
      </c>
      <c r="D786" s="123" t="s">
        <v>331</v>
      </c>
      <c r="E786" s="123">
        <v>31202</v>
      </c>
      <c r="F786" s="123">
        <v>35</v>
      </c>
      <c r="G786" s="123">
        <v>23810031202</v>
      </c>
      <c r="H786" s="125" t="s">
        <v>341</v>
      </c>
      <c r="I786" s="123" t="s">
        <v>342</v>
      </c>
      <c r="J786" s="123" t="s">
        <v>2144</v>
      </c>
      <c r="K786" s="123">
        <v>36</v>
      </c>
      <c r="L786" s="126">
        <f t="shared" si="25"/>
        <v>1.0285714285714285</v>
      </c>
      <c r="M786" s="123" t="s">
        <v>2145</v>
      </c>
      <c r="N786" s="123">
        <v>27</v>
      </c>
      <c r="O786" s="123">
        <f t="shared" si="26"/>
        <v>8</v>
      </c>
      <c r="P786" s="127" t="s">
        <v>336</v>
      </c>
    </row>
    <row r="787" spans="1:16" s="123" customFormat="1" x14ac:dyDescent="0.25">
      <c r="A787" s="123">
        <v>2016</v>
      </c>
      <c r="B787" s="124">
        <v>60</v>
      </c>
      <c r="C787" s="123" t="s">
        <v>173</v>
      </c>
      <c r="D787" s="123" t="s">
        <v>331</v>
      </c>
      <c r="E787" s="123">
        <v>31202</v>
      </c>
      <c r="F787" s="123">
        <v>30</v>
      </c>
      <c r="G787" s="123">
        <v>23810031202</v>
      </c>
      <c r="H787" s="125" t="s">
        <v>341</v>
      </c>
      <c r="I787" s="123" t="s">
        <v>342</v>
      </c>
      <c r="J787" s="123" t="s">
        <v>2146</v>
      </c>
      <c r="K787" s="123">
        <v>32</v>
      </c>
      <c r="L787" s="126">
        <f t="shared" si="25"/>
        <v>1.0666666666666667</v>
      </c>
      <c r="M787" s="123" t="s">
        <v>2147</v>
      </c>
      <c r="N787" s="123">
        <v>26</v>
      </c>
      <c r="O787" s="123">
        <f t="shared" si="26"/>
        <v>4</v>
      </c>
      <c r="P787" s="127" t="s">
        <v>336</v>
      </c>
    </row>
    <row r="788" spans="1:16" s="123" customFormat="1" x14ac:dyDescent="0.25">
      <c r="A788" s="123">
        <v>2014</v>
      </c>
      <c r="B788" s="124">
        <v>60</v>
      </c>
      <c r="C788" s="123" t="s">
        <v>173</v>
      </c>
      <c r="D788" s="123" t="s">
        <v>331</v>
      </c>
      <c r="E788" s="123">
        <v>31206</v>
      </c>
      <c r="F788" s="123">
        <v>35</v>
      </c>
      <c r="G788" s="123">
        <v>23810031206</v>
      </c>
      <c r="H788" s="125" t="s">
        <v>922</v>
      </c>
      <c r="I788" s="123" t="s">
        <v>923</v>
      </c>
      <c r="J788" s="123" t="s">
        <v>2148</v>
      </c>
      <c r="K788" s="123">
        <v>7</v>
      </c>
      <c r="L788" s="126">
        <f t="shared" si="25"/>
        <v>0.2</v>
      </c>
      <c r="M788" s="123" t="s">
        <v>2149</v>
      </c>
      <c r="N788" s="123">
        <v>25</v>
      </c>
      <c r="O788" s="123">
        <f t="shared" si="26"/>
        <v>10</v>
      </c>
      <c r="P788" s="127" t="s">
        <v>336</v>
      </c>
    </row>
    <row r="789" spans="1:16" s="123" customFormat="1" x14ac:dyDescent="0.25">
      <c r="A789" s="123">
        <v>2015</v>
      </c>
      <c r="B789" s="124">
        <v>60</v>
      </c>
      <c r="C789" s="123" t="s">
        <v>173</v>
      </c>
      <c r="D789" s="123" t="s">
        <v>331</v>
      </c>
      <c r="E789" s="123">
        <v>31206</v>
      </c>
      <c r="F789" s="123">
        <v>35</v>
      </c>
      <c r="G789" s="123">
        <v>23810031206</v>
      </c>
      <c r="H789" s="125" t="s">
        <v>922</v>
      </c>
      <c r="I789" s="123" t="s">
        <v>923</v>
      </c>
      <c r="J789" s="123" t="s">
        <v>2150</v>
      </c>
      <c r="K789" s="123">
        <v>10</v>
      </c>
      <c r="L789" s="126">
        <f t="shared" si="25"/>
        <v>0.2857142857142857</v>
      </c>
      <c r="M789" s="123" t="s">
        <v>2151</v>
      </c>
      <c r="N789" s="123">
        <v>23</v>
      </c>
      <c r="O789" s="123">
        <f t="shared" si="26"/>
        <v>12</v>
      </c>
      <c r="P789" s="127" t="s">
        <v>336</v>
      </c>
    </row>
    <row r="790" spans="1:16" s="123" customFormat="1" x14ac:dyDescent="0.25">
      <c r="A790" s="123">
        <v>2016</v>
      </c>
      <c r="B790" s="124">
        <v>60</v>
      </c>
      <c r="C790" s="123" t="s">
        <v>173</v>
      </c>
      <c r="D790" s="123" t="s">
        <v>331</v>
      </c>
      <c r="E790" s="123">
        <v>31206</v>
      </c>
      <c r="F790" s="123">
        <v>23</v>
      </c>
      <c r="G790" s="123">
        <v>23810031206</v>
      </c>
      <c r="H790" s="125" t="s">
        <v>922</v>
      </c>
      <c r="I790" s="123" t="s">
        <v>923</v>
      </c>
      <c r="J790" s="123" t="s">
        <v>2152</v>
      </c>
      <c r="K790" s="123">
        <v>10</v>
      </c>
      <c r="L790" s="126">
        <f t="shared" si="25"/>
        <v>0.43478260869565216</v>
      </c>
      <c r="M790" s="123" t="s">
        <v>2153</v>
      </c>
      <c r="N790" s="123">
        <v>19</v>
      </c>
      <c r="O790" s="123">
        <f t="shared" si="26"/>
        <v>4</v>
      </c>
      <c r="P790" s="127" t="s">
        <v>336</v>
      </c>
    </row>
    <row r="791" spans="1:16" s="123" customFormat="1" x14ac:dyDescent="0.25">
      <c r="A791" s="123">
        <v>2014</v>
      </c>
      <c r="B791" s="124">
        <v>60</v>
      </c>
      <c r="C791" s="123" t="s">
        <v>173</v>
      </c>
      <c r="D791" s="123" t="s">
        <v>331</v>
      </c>
      <c r="E791" s="123">
        <v>32303</v>
      </c>
      <c r="F791" s="123">
        <v>15</v>
      </c>
      <c r="G791" s="123">
        <v>23810032303</v>
      </c>
      <c r="H791" s="125" t="s">
        <v>2154</v>
      </c>
      <c r="I791" s="123" t="s">
        <v>2155</v>
      </c>
      <c r="J791" s="123" t="s">
        <v>2156</v>
      </c>
      <c r="K791" s="123">
        <v>61</v>
      </c>
      <c r="L791" s="126">
        <f t="shared" si="25"/>
        <v>4.0666666666666664</v>
      </c>
      <c r="M791" s="123" t="s">
        <v>2157</v>
      </c>
      <c r="N791" s="123">
        <v>15</v>
      </c>
      <c r="O791" s="123">
        <f t="shared" si="26"/>
        <v>0</v>
      </c>
      <c r="P791" s="127" t="s">
        <v>336</v>
      </c>
    </row>
    <row r="792" spans="1:16" s="123" customFormat="1" x14ac:dyDescent="0.25">
      <c r="A792" s="123">
        <v>2015</v>
      </c>
      <c r="B792" s="124">
        <v>60</v>
      </c>
      <c r="C792" s="123" t="s">
        <v>173</v>
      </c>
      <c r="D792" s="123" t="s">
        <v>331</v>
      </c>
      <c r="E792" s="123">
        <v>32303</v>
      </c>
      <c r="F792" s="123">
        <v>15</v>
      </c>
      <c r="G792" s="123">
        <v>23810032303</v>
      </c>
      <c r="H792" s="125" t="s">
        <v>2154</v>
      </c>
      <c r="I792" s="123" t="s">
        <v>2155</v>
      </c>
      <c r="J792" s="123" t="s">
        <v>2158</v>
      </c>
      <c r="K792" s="123">
        <v>44</v>
      </c>
      <c r="L792" s="126">
        <f t="shared" si="25"/>
        <v>2.9333333333333331</v>
      </c>
      <c r="M792" s="123" t="s">
        <v>2159</v>
      </c>
      <c r="N792" s="123">
        <v>15</v>
      </c>
      <c r="O792" s="123">
        <f t="shared" si="26"/>
        <v>0</v>
      </c>
      <c r="P792" s="127" t="s">
        <v>336</v>
      </c>
    </row>
    <row r="793" spans="1:16" s="123" customFormat="1" x14ac:dyDescent="0.25">
      <c r="A793" s="123">
        <v>2016</v>
      </c>
      <c r="B793" s="124">
        <v>60</v>
      </c>
      <c r="C793" s="123" t="s">
        <v>173</v>
      </c>
      <c r="D793" s="123" t="s">
        <v>331</v>
      </c>
      <c r="E793" s="123">
        <v>32303</v>
      </c>
      <c r="F793" s="123">
        <v>15</v>
      </c>
      <c r="G793" s="123">
        <v>23810032303</v>
      </c>
      <c r="H793" s="125" t="s">
        <v>2154</v>
      </c>
      <c r="I793" s="123" t="s">
        <v>2155</v>
      </c>
      <c r="J793" s="123" t="s">
        <v>2160</v>
      </c>
      <c r="K793" s="123">
        <v>39</v>
      </c>
      <c r="L793" s="126">
        <f t="shared" si="25"/>
        <v>2.6</v>
      </c>
      <c r="M793" s="123" t="s">
        <v>2161</v>
      </c>
      <c r="N793" s="123">
        <v>15</v>
      </c>
      <c r="O793" s="123">
        <f t="shared" si="26"/>
        <v>0</v>
      </c>
      <c r="P793" s="127" t="s">
        <v>336</v>
      </c>
    </row>
    <row r="794" spans="1:16" s="123" customFormat="1" x14ac:dyDescent="0.25">
      <c r="A794" s="123">
        <v>2014</v>
      </c>
      <c r="B794" s="124">
        <v>60</v>
      </c>
      <c r="C794" s="123" t="s">
        <v>173</v>
      </c>
      <c r="D794" s="123" t="s">
        <v>399</v>
      </c>
      <c r="E794" s="123">
        <v>22129</v>
      </c>
      <c r="F794" s="123">
        <v>12</v>
      </c>
      <c r="G794" s="123">
        <v>23210022129</v>
      </c>
      <c r="H794" s="125" t="s">
        <v>400</v>
      </c>
      <c r="I794" s="123" t="s">
        <v>401</v>
      </c>
      <c r="J794" s="123" t="s">
        <v>2162</v>
      </c>
      <c r="K794" s="123">
        <v>23</v>
      </c>
      <c r="L794" s="126">
        <f t="shared" si="25"/>
        <v>1.9166666666666667</v>
      </c>
      <c r="M794" s="123" t="s">
        <v>2163</v>
      </c>
      <c r="N794" s="123">
        <v>13</v>
      </c>
      <c r="O794" s="123">
        <f t="shared" si="26"/>
        <v>-1</v>
      </c>
      <c r="P794" s="127" t="s">
        <v>336</v>
      </c>
    </row>
    <row r="795" spans="1:16" s="123" customFormat="1" x14ac:dyDescent="0.25">
      <c r="A795" s="123">
        <v>2015</v>
      </c>
      <c r="B795" s="124">
        <v>60</v>
      </c>
      <c r="C795" s="123" t="s">
        <v>173</v>
      </c>
      <c r="D795" s="123" t="s">
        <v>399</v>
      </c>
      <c r="E795" s="123">
        <v>22129</v>
      </c>
      <c r="F795" s="123">
        <v>12</v>
      </c>
      <c r="G795" s="123">
        <v>23210022129</v>
      </c>
      <c r="H795" s="125" t="s">
        <v>400</v>
      </c>
      <c r="I795" s="123" t="s">
        <v>401</v>
      </c>
      <c r="J795" s="123" t="s">
        <v>2164</v>
      </c>
      <c r="K795" s="123">
        <v>25</v>
      </c>
      <c r="L795" s="126">
        <f t="shared" si="25"/>
        <v>2.0833333333333335</v>
      </c>
      <c r="M795" s="123" t="s">
        <v>2165</v>
      </c>
      <c r="N795" s="123">
        <v>14</v>
      </c>
      <c r="O795" s="123">
        <f t="shared" si="26"/>
        <v>-2</v>
      </c>
      <c r="P795" s="127" t="s">
        <v>336</v>
      </c>
    </row>
    <row r="796" spans="1:16" s="123" customFormat="1" x14ac:dyDescent="0.25">
      <c r="A796" s="123">
        <v>2016</v>
      </c>
      <c r="B796" s="124">
        <v>60</v>
      </c>
      <c r="C796" s="123" t="s">
        <v>173</v>
      </c>
      <c r="D796" s="123" t="s">
        <v>399</v>
      </c>
      <c r="E796" s="123">
        <v>22129</v>
      </c>
      <c r="F796" s="123">
        <v>15</v>
      </c>
      <c r="G796" s="123">
        <v>23210022129</v>
      </c>
      <c r="H796" s="125" t="s">
        <v>400</v>
      </c>
      <c r="I796" s="123" t="s">
        <v>401</v>
      </c>
      <c r="J796" s="123" t="s">
        <v>2166</v>
      </c>
      <c r="K796" s="123">
        <v>30</v>
      </c>
      <c r="L796" s="126">
        <f t="shared" si="25"/>
        <v>2</v>
      </c>
      <c r="M796" s="123" t="s">
        <v>2167</v>
      </c>
      <c r="N796" s="123">
        <v>12</v>
      </c>
      <c r="O796" s="123">
        <f t="shared" si="26"/>
        <v>3</v>
      </c>
      <c r="P796" s="127" t="s">
        <v>336</v>
      </c>
    </row>
    <row r="797" spans="1:16" s="123" customFormat="1" x14ac:dyDescent="0.25">
      <c r="A797" s="123">
        <v>2014</v>
      </c>
      <c r="B797" s="124">
        <v>60</v>
      </c>
      <c r="C797" s="123" t="s">
        <v>173</v>
      </c>
      <c r="D797" s="123" t="s">
        <v>399</v>
      </c>
      <c r="E797" s="123">
        <v>22713</v>
      </c>
      <c r="F797" s="123">
        <v>15</v>
      </c>
      <c r="G797" s="123">
        <v>23210022713</v>
      </c>
      <c r="H797" s="125" t="s">
        <v>1468</v>
      </c>
      <c r="I797" s="123" t="s">
        <v>1469</v>
      </c>
      <c r="J797" s="123" t="s">
        <v>2168</v>
      </c>
      <c r="K797" s="123">
        <v>12</v>
      </c>
      <c r="L797" s="126">
        <f t="shared" si="25"/>
        <v>0.8</v>
      </c>
      <c r="M797" s="123" t="s">
        <v>2169</v>
      </c>
      <c r="N797" s="123">
        <v>15</v>
      </c>
      <c r="O797" s="123">
        <f t="shared" si="26"/>
        <v>0</v>
      </c>
      <c r="P797" s="127" t="s">
        <v>336</v>
      </c>
    </row>
    <row r="798" spans="1:16" s="123" customFormat="1" x14ac:dyDescent="0.25">
      <c r="A798" s="123">
        <v>2015</v>
      </c>
      <c r="B798" s="124">
        <v>60</v>
      </c>
      <c r="C798" s="123" t="s">
        <v>173</v>
      </c>
      <c r="D798" s="123" t="s">
        <v>399</v>
      </c>
      <c r="E798" s="123">
        <v>22713</v>
      </c>
      <c r="F798" s="123">
        <v>15</v>
      </c>
      <c r="G798" s="123">
        <v>23210022713</v>
      </c>
      <c r="H798" s="125" t="s">
        <v>1468</v>
      </c>
      <c r="I798" s="123" t="s">
        <v>1469</v>
      </c>
      <c r="J798" s="123" t="s">
        <v>2170</v>
      </c>
      <c r="K798" s="123">
        <v>12</v>
      </c>
      <c r="L798" s="126">
        <f t="shared" si="25"/>
        <v>0.8</v>
      </c>
      <c r="M798" s="123" t="s">
        <v>2171</v>
      </c>
      <c r="N798" s="123">
        <v>14</v>
      </c>
      <c r="O798" s="123">
        <f t="shared" si="26"/>
        <v>1</v>
      </c>
      <c r="P798" s="127" t="s">
        <v>336</v>
      </c>
    </row>
    <row r="799" spans="1:16" s="123" customFormat="1" x14ac:dyDescent="0.25">
      <c r="A799" s="123">
        <v>2016</v>
      </c>
      <c r="B799" s="124">
        <v>60</v>
      </c>
      <c r="C799" s="123" t="s">
        <v>173</v>
      </c>
      <c r="D799" s="123" t="s">
        <v>399</v>
      </c>
      <c r="E799" s="123">
        <v>22713</v>
      </c>
      <c r="F799" s="123">
        <v>15</v>
      </c>
      <c r="G799" s="123">
        <v>23210022713</v>
      </c>
      <c r="H799" s="125" t="s">
        <v>1468</v>
      </c>
      <c r="I799" s="123" t="s">
        <v>1469</v>
      </c>
      <c r="J799" s="123" t="s">
        <v>2172</v>
      </c>
      <c r="K799" s="123">
        <v>18</v>
      </c>
      <c r="L799" s="126">
        <f t="shared" si="25"/>
        <v>1.2</v>
      </c>
      <c r="M799" s="123" t="s">
        <v>2173</v>
      </c>
      <c r="N799" s="123">
        <v>13</v>
      </c>
      <c r="O799" s="123">
        <f t="shared" si="26"/>
        <v>2</v>
      </c>
      <c r="P799" s="127" t="s">
        <v>336</v>
      </c>
    </row>
    <row r="800" spans="1:16" s="123" customFormat="1" x14ac:dyDescent="0.25">
      <c r="A800" s="123">
        <v>2014</v>
      </c>
      <c r="B800" s="124">
        <v>60</v>
      </c>
      <c r="C800" s="123" t="s">
        <v>173</v>
      </c>
      <c r="D800" s="123" t="s">
        <v>399</v>
      </c>
      <c r="E800" s="123">
        <v>23117</v>
      </c>
      <c r="F800" s="123">
        <v>15</v>
      </c>
      <c r="G800" s="123">
        <v>23210023117</v>
      </c>
      <c r="H800" s="125" t="s">
        <v>2174</v>
      </c>
      <c r="I800" s="123" t="s">
        <v>2175</v>
      </c>
      <c r="J800" s="123" t="s">
        <v>2176</v>
      </c>
      <c r="K800" s="123">
        <v>7</v>
      </c>
      <c r="L800" s="126">
        <f t="shared" si="25"/>
        <v>0.46666666666666667</v>
      </c>
      <c r="M800" s="123" t="s">
        <v>2177</v>
      </c>
      <c r="N800" s="123">
        <v>13</v>
      </c>
      <c r="O800" s="123">
        <f t="shared" si="26"/>
        <v>2</v>
      </c>
      <c r="P800" s="127" t="s">
        <v>336</v>
      </c>
    </row>
    <row r="801" spans="1:16" s="123" customFormat="1" x14ac:dyDescent="0.25">
      <c r="A801" s="123">
        <v>2015</v>
      </c>
      <c r="B801" s="124">
        <v>60</v>
      </c>
      <c r="C801" s="123" t="s">
        <v>173</v>
      </c>
      <c r="D801" s="123" t="s">
        <v>399</v>
      </c>
      <c r="E801" s="123">
        <v>23117</v>
      </c>
      <c r="F801" s="123">
        <v>15</v>
      </c>
      <c r="G801" s="123">
        <v>23210023117</v>
      </c>
      <c r="H801" s="125" t="s">
        <v>2174</v>
      </c>
      <c r="I801" s="123" t="s">
        <v>2175</v>
      </c>
      <c r="J801" s="123" t="s">
        <v>2178</v>
      </c>
      <c r="K801" s="123">
        <v>6</v>
      </c>
      <c r="L801" s="126">
        <f t="shared" si="25"/>
        <v>0.4</v>
      </c>
      <c r="M801" s="123" t="s">
        <v>2179</v>
      </c>
      <c r="N801" s="123">
        <v>12</v>
      </c>
      <c r="O801" s="123">
        <f t="shared" si="26"/>
        <v>3</v>
      </c>
      <c r="P801" s="127" t="s">
        <v>336</v>
      </c>
    </row>
    <row r="802" spans="1:16" s="123" customFormat="1" x14ac:dyDescent="0.25">
      <c r="A802" s="123">
        <v>2016</v>
      </c>
      <c r="B802" s="124">
        <v>60</v>
      </c>
      <c r="C802" s="123" t="s">
        <v>173</v>
      </c>
      <c r="D802" s="123" t="s">
        <v>399</v>
      </c>
      <c r="E802" s="123">
        <v>23117</v>
      </c>
      <c r="F802" s="123">
        <v>15</v>
      </c>
      <c r="G802" s="123">
        <v>23210023117</v>
      </c>
      <c r="H802" s="125" t="s">
        <v>2174</v>
      </c>
      <c r="I802" s="123" t="s">
        <v>2175</v>
      </c>
      <c r="J802" s="123" t="s">
        <v>2180</v>
      </c>
      <c r="K802" s="123">
        <v>3</v>
      </c>
      <c r="L802" s="126">
        <f t="shared" si="25"/>
        <v>0.2</v>
      </c>
      <c r="M802" s="123" t="s">
        <v>2181</v>
      </c>
      <c r="N802" s="123">
        <v>10</v>
      </c>
      <c r="O802" s="123">
        <f t="shared" si="26"/>
        <v>5</v>
      </c>
      <c r="P802" s="127" t="s">
        <v>336</v>
      </c>
    </row>
    <row r="803" spans="1:16" s="123" customFormat="1" x14ac:dyDescent="0.25">
      <c r="A803" s="123">
        <v>2014</v>
      </c>
      <c r="B803" s="124">
        <v>60</v>
      </c>
      <c r="C803" s="123" t="s">
        <v>173</v>
      </c>
      <c r="D803" s="123" t="s">
        <v>399</v>
      </c>
      <c r="E803" s="123">
        <v>23317</v>
      </c>
      <c r="F803" s="123">
        <v>15</v>
      </c>
      <c r="G803" s="123">
        <v>23210023317</v>
      </c>
      <c r="H803" s="125" t="s">
        <v>843</v>
      </c>
      <c r="I803" s="123" t="s">
        <v>844</v>
      </c>
      <c r="J803" s="123" t="s">
        <v>2182</v>
      </c>
      <c r="K803" s="123">
        <v>26</v>
      </c>
      <c r="L803" s="126">
        <f t="shared" si="25"/>
        <v>1.7333333333333334</v>
      </c>
      <c r="M803" s="123" t="s">
        <v>2183</v>
      </c>
      <c r="N803" s="123">
        <v>15</v>
      </c>
      <c r="O803" s="123">
        <f t="shared" si="26"/>
        <v>0</v>
      </c>
      <c r="P803" s="127" t="s">
        <v>336</v>
      </c>
    </row>
    <row r="804" spans="1:16" s="123" customFormat="1" x14ac:dyDescent="0.25">
      <c r="A804" s="123">
        <v>2015</v>
      </c>
      <c r="B804" s="124">
        <v>60</v>
      </c>
      <c r="C804" s="123" t="s">
        <v>173</v>
      </c>
      <c r="D804" s="123" t="s">
        <v>399</v>
      </c>
      <c r="E804" s="123">
        <v>23317</v>
      </c>
      <c r="F804" s="123">
        <v>15</v>
      </c>
      <c r="G804" s="123">
        <v>23210023317</v>
      </c>
      <c r="H804" s="125" t="s">
        <v>843</v>
      </c>
      <c r="I804" s="123" t="s">
        <v>844</v>
      </c>
      <c r="J804" s="123" t="s">
        <v>2184</v>
      </c>
      <c r="K804" s="123">
        <v>25</v>
      </c>
      <c r="L804" s="126">
        <f t="shared" si="25"/>
        <v>1.6666666666666667</v>
      </c>
      <c r="M804" s="123" t="s">
        <v>2185</v>
      </c>
      <c r="N804" s="123">
        <v>15</v>
      </c>
      <c r="O804" s="123">
        <f t="shared" si="26"/>
        <v>0</v>
      </c>
      <c r="P804" s="127" t="s">
        <v>336</v>
      </c>
    </row>
    <row r="805" spans="1:16" s="123" customFormat="1" x14ac:dyDescent="0.25">
      <c r="A805" s="123">
        <v>2016</v>
      </c>
      <c r="B805" s="124">
        <v>60</v>
      </c>
      <c r="C805" s="123" t="s">
        <v>173</v>
      </c>
      <c r="D805" s="123" t="s">
        <v>399</v>
      </c>
      <c r="E805" s="123">
        <v>23317</v>
      </c>
      <c r="F805" s="123">
        <v>15</v>
      </c>
      <c r="G805" s="123">
        <v>23210023317</v>
      </c>
      <c r="H805" s="125" t="s">
        <v>843</v>
      </c>
      <c r="I805" s="123" t="s">
        <v>844</v>
      </c>
      <c r="J805" s="123" t="s">
        <v>2186</v>
      </c>
      <c r="K805" s="123">
        <v>19</v>
      </c>
      <c r="L805" s="126">
        <f t="shared" si="25"/>
        <v>1.2666666666666666</v>
      </c>
      <c r="M805" s="123" t="s">
        <v>2187</v>
      </c>
      <c r="N805" s="123">
        <v>7</v>
      </c>
      <c r="O805" s="123">
        <f t="shared" si="26"/>
        <v>8</v>
      </c>
      <c r="P805" s="127" t="s">
        <v>336</v>
      </c>
    </row>
    <row r="806" spans="1:16" s="123" customFormat="1" x14ac:dyDescent="0.25">
      <c r="A806" s="123">
        <v>2014</v>
      </c>
      <c r="B806" s="124">
        <v>60</v>
      </c>
      <c r="C806" s="123" t="s">
        <v>173</v>
      </c>
      <c r="D806" s="123" t="s">
        <v>399</v>
      </c>
      <c r="E806" s="123">
        <v>23319</v>
      </c>
      <c r="F806" s="123">
        <v>15</v>
      </c>
      <c r="G806" s="123">
        <v>23210023319</v>
      </c>
      <c r="H806" s="125" t="s">
        <v>851</v>
      </c>
      <c r="I806" s="123" t="s">
        <v>852</v>
      </c>
      <c r="J806" s="123" t="s">
        <v>2188</v>
      </c>
      <c r="K806" s="123">
        <v>14</v>
      </c>
      <c r="L806" s="126">
        <f t="shared" si="25"/>
        <v>0.93333333333333335</v>
      </c>
      <c r="M806" s="123" t="s">
        <v>2189</v>
      </c>
      <c r="N806" s="123">
        <v>15</v>
      </c>
      <c r="O806" s="123">
        <f t="shared" si="26"/>
        <v>0</v>
      </c>
      <c r="P806" s="127" t="s">
        <v>336</v>
      </c>
    </row>
    <row r="807" spans="1:16" s="123" customFormat="1" x14ac:dyDescent="0.25">
      <c r="A807" s="123">
        <v>2015</v>
      </c>
      <c r="B807" s="124">
        <v>60</v>
      </c>
      <c r="C807" s="123" t="s">
        <v>173</v>
      </c>
      <c r="D807" s="123" t="s">
        <v>399</v>
      </c>
      <c r="E807" s="123">
        <v>23319</v>
      </c>
      <c r="F807" s="123">
        <v>15</v>
      </c>
      <c r="G807" s="123">
        <v>23210023319</v>
      </c>
      <c r="H807" s="125" t="s">
        <v>851</v>
      </c>
      <c r="I807" s="123" t="s">
        <v>852</v>
      </c>
      <c r="J807" s="123" t="s">
        <v>2190</v>
      </c>
      <c r="K807" s="123">
        <v>12</v>
      </c>
      <c r="L807" s="126">
        <f t="shared" si="25"/>
        <v>0.8</v>
      </c>
      <c r="M807" s="123" t="s">
        <v>2191</v>
      </c>
      <c r="N807" s="123">
        <v>10</v>
      </c>
      <c r="O807" s="123">
        <f t="shared" si="26"/>
        <v>5</v>
      </c>
      <c r="P807" s="127" t="s">
        <v>336</v>
      </c>
    </row>
    <row r="808" spans="1:16" s="123" customFormat="1" x14ac:dyDescent="0.25">
      <c r="A808" s="123">
        <v>2016</v>
      </c>
      <c r="B808" s="124">
        <v>60</v>
      </c>
      <c r="C808" s="123" t="s">
        <v>173</v>
      </c>
      <c r="D808" s="123" t="s">
        <v>399</v>
      </c>
      <c r="E808" s="123">
        <v>23319</v>
      </c>
      <c r="F808" s="123">
        <v>15</v>
      </c>
      <c r="G808" s="123">
        <v>23210023319</v>
      </c>
      <c r="H808" s="125" t="s">
        <v>851</v>
      </c>
      <c r="I808" s="123" t="s">
        <v>852</v>
      </c>
      <c r="J808" s="123" t="s">
        <v>2192</v>
      </c>
      <c r="K808" s="123">
        <v>12</v>
      </c>
      <c r="L808" s="126">
        <f t="shared" si="25"/>
        <v>0.8</v>
      </c>
      <c r="M808" s="123" t="s">
        <v>2193</v>
      </c>
      <c r="N808" s="123">
        <v>11</v>
      </c>
      <c r="O808" s="123">
        <f t="shared" si="26"/>
        <v>4</v>
      </c>
      <c r="P808" s="127" t="s">
        <v>336</v>
      </c>
    </row>
    <row r="809" spans="1:16" s="123" customFormat="1" x14ac:dyDescent="0.25">
      <c r="A809" s="123">
        <v>2014</v>
      </c>
      <c r="B809" s="124">
        <v>60</v>
      </c>
      <c r="C809" s="123" t="s">
        <v>173</v>
      </c>
      <c r="D809" s="123" t="s">
        <v>399</v>
      </c>
      <c r="E809" s="123">
        <v>31214</v>
      </c>
      <c r="F809" s="123">
        <v>15</v>
      </c>
      <c r="G809" s="123">
        <v>23210031214</v>
      </c>
      <c r="H809" s="125" t="s">
        <v>1099</v>
      </c>
      <c r="I809" s="123" t="s">
        <v>1100</v>
      </c>
      <c r="J809" s="123" t="s">
        <v>2194</v>
      </c>
      <c r="K809" s="123">
        <v>9</v>
      </c>
      <c r="L809" s="126">
        <f t="shared" ref="L809:L872" si="27">K809/F809</f>
        <v>0.6</v>
      </c>
      <c r="M809" s="123" t="s">
        <v>2195</v>
      </c>
      <c r="N809" s="123">
        <v>16</v>
      </c>
      <c r="O809" s="123">
        <f t="shared" si="26"/>
        <v>-1</v>
      </c>
      <c r="P809" s="127" t="s">
        <v>336</v>
      </c>
    </row>
    <row r="810" spans="1:16" s="123" customFormat="1" x14ac:dyDescent="0.25">
      <c r="A810" s="123">
        <v>2015</v>
      </c>
      <c r="B810" s="124">
        <v>60</v>
      </c>
      <c r="C810" s="123" t="s">
        <v>173</v>
      </c>
      <c r="D810" s="123" t="s">
        <v>399</v>
      </c>
      <c r="E810" s="123">
        <v>31214</v>
      </c>
      <c r="F810" s="123">
        <v>15</v>
      </c>
      <c r="G810" s="123">
        <v>23210031214</v>
      </c>
      <c r="H810" s="125" t="s">
        <v>1099</v>
      </c>
      <c r="I810" s="123" t="s">
        <v>1100</v>
      </c>
      <c r="J810" s="123" t="s">
        <v>2196</v>
      </c>
      <c r="K810" s="123">
        <v>17</v>
      </c>
      <c r="L810" s="126">
        <f t="shared" si="27"/>
        <v>1.1333333333333333</v>
      </c>
      <c r="M810" s="123" t="s">
        <v>2197</v>
      </c>
      <c r="N810" s="123">
        <v>12</v>
      </c>
      <c r="O810" s="123">
        <f t="shared" si="26"/>
        <v>3</v>
      </c>
      <c r="P810" s="127" t="s">
        <v>336</v>
      </c>
    </row>
    <row r="811" spans="1:16" s="123" customFormat="1" x14ac:dyDescent="0.25">
      <c r="A811" s="123">
        <v>2016</v>
      </c>
      <c r="B811" s="124">
        <v>60</v>
      </c>
      <c r="C811" s="123" t="s">
        <v>173</v>
      </c>
      <c r="D811" s="123" t="s">
        <v>399</v>
      </c>
      <c r="E811" s="123">
        <v>31214</v>
      </c>
      <c r="F811" s="123">
        <v>15</v>
      </c>
      <c r="G811" s="123">
        <v>23210031214</v>
      </c>
      <c r="H811" s="125" t="s">
        <v>1099</v>
      </c>
      <c r="I811" s="123" t="s">
        <v>1100</v>
      </c>
      <c r="J811" s="123" t="s">
        <v>2198</v>
      </c>
      <c r="K811" s="123">
        <v>7</v>
      </c>
      <c r="L811" s="126">
        <f t="shared" si="27"/>
        <v>0.46666666666666667</v>
      </c>
      <c r="M811" s="123" t="s">
        <v>2199</v>
      </c>
      <c r="N811" s="123">
        <v>15</v>
      </c>
      <c r="O811" s="123">
        <f t="shared" si="26"/>
        <v>0</v>
      </c>
      <c r="P811" s="127" t="s">
        <v>336</v>
      </c>
    </row>
    <row r="812" spans="1:16" s="123" customFormat="1" x14ac:dyDescent="0.25">
      <c r="A812" s="123">
        <v>2014</v>
      </c>
      <c r="B812" s="124">
        <v>60</v>
      </c>
      <c r="C812" s="123" t="s">
        <v>173</v>
      </c>
      <c r="D812" s="123" t="s">
        <v>399</v>
      </c>
      <c r="E812" s="123">
        <v>32226</v>
      </c>
      <c r="F812" s="123">
        <v>15</v>
      </c>
      <c r="G812" s="123">
        <v>23210032226</v>
      </c>
      <c r="H812" s="125" t="s">
        <v>2200</v>
      </c>
      <c r="I812" s="123" t="s">
        <v>2201</v>
      </c>
      <c r="J812" s="123" t="s">
        <v>2202</v>
      </c>
      <c r="K812" s="123">
        <v>16</v>
      </c>
      <c r="L812" s="126">
        <f t="shared" si="27"/>
        <v>1.0666666666666667</v>
      </c>
      <c r="M812" s="123" t="s">
        <v>2203</v>
      </c>
      <c r="N812" s="123">
        <v>14</v>
      </c>
      <c r="O812" s="123">
        <f t="shared" si="26"/>
        <v>1</v>
      </c>
      <c r="P812" s="127" t="s">
        <v>336</v>
      </c>
    </row>
    <row r="813" spans="1:16" s="123" customFormat="1" x14ac:dyDescent="0.25">
      <c r="A813" s="123">
        <v>2015</v>
      </c>
      <c r="B813" s="124">
        <v>60</v>
      </c>
      <c r="C813" s="123" t="s">
        <v>173</v>
      </c>
      <c r="D813" s="123" t="s">
        <v>399</v>
      </c>
      <c r="E813" s="123">
        <v>32226</v>
      </c>
      <c r="F813" s="123">
        <v>15</v>
      </c>
      <c r="G813" s="123">
        <v>23210032226</v>
      </c>
      <c r="H813" s="125" t="s">
        <v>2200</v>
      </c>
      <c r="I813" s="123" t="s">
        <v>2201</v>
      </c>
      <c r="J813" s="123" t="s">
        <v>2204</v>
      </c>
      <c r="K813" s="123">
        <v>36</v>
      </c>
      <c r="L813" s="126">
        <f t="shared" si="27"/>
        <v>2.4</v>
      </c>
      <c r="M813" s="123" t="s">
        <v>2205</v>
      </c>
      <c r="N813" s="123">
        <v>14</v>
      </c>
      <c r="O813" s="123">
        <f t="shared" si="26"/>
        <v>1</v>
      </c>
      <c r="P813" s="127" t="s">
        <v>336</v>
      </c>
    </row>
    <row r="814" spans="1:16" s="123" customFormat="1" x14ac:dyDescent="0.25">
      <c r="A814" s="123">
        <v>2016</v>
      </c>
      <c r="B814" s="124">
        <v>60</v>
      </c>
      <c r="C814" s="123" t="s">
        <v>173</v>
      </c>
      <c r="D814" s="123" t="s">
        <v>399</v>
      </c>
      <c r="E814" s="123">
        <v>32226</v>
      </c>
      <c r="F814" s="123">
        <v>15</v>
      </c>
      <c r="G814" s="123">
        <v>23210032226</v>
      </c>
      <c r="H814" s="125" t="s">
        <v>2200</v>
      </c>
      <c r="I814" s="123" t="s">
        <v>2201</v>
      </c>
      <c r="J814" s="123" t="s">
        <v>2206</v>
      </c>
      <c r="K814" s="123">
        <v>23</v>
      </c>
      <c r="L814" s="126">
        <f t="shared" si="27"/>
        <v>1.5333333333333334</v>
      </c>
      <c r="M814" s="123" t="s">
        <v>2207</v>
      </c>
      <c r="N814" s="123">
        <v>14</v>
      </c>
      <c r="O814" s="123">
        <f t="shared" si="26"/>
        <v>1</v>
      </c>
      <c r="P814" s="127" t="s">
        <v>336</v>
      </c>
    </row>
    <row r="815" spans="1:16" s="123" customFormat="1" x14ac:dyDescent="0.25">
      <c r="A815" s="123">
        <v>2014</v>
      </c>
      <c r="B815" s="124">
        <v>60</v>
      </c>
      <c r="C815" s="123" t="s">
        <v>174</v>
      </c>
      <c r="D815" s="123" t="s">
        <v>331</v>
      </c>
      <c r="E815" s="123">
        <v>22303</v>
      </c>
      <c r="F815" s="123">
        <v>15</v>
      </c>
      <c r="G815" s="123">
        <v>23810022303</v>
      </c>
      <c r="H815" s="125" t="s">
        <v>2208</v>
      </c>
      <c r="I815" s="123" t="s">
        <v>1898</v>
      </c>
      <c r="J815" s="123" t="s">
        <v>2209</v>
      </c>
      <c r="K815" s="123">
        <v>8</v>
      </c>
      <c r="L815" s="126">
        <f t="shared" si="27"/>
        <v>0.53333333333333333</v>
      </c>
      <c r="M815" s="123" t="s">
        <v>2210</v>
      </c>
      <c r="N815" s="123">
        <v>11</v>
      </c>
      <c r="O815" s="123">
        <f t="shared" si="26"/>
        <v>4</v>
      </c>
      <c r="P815" s="127" t="s">
        <v>336</v>
      </c>
    </row>
    <row r="816" spans="1:16" s="123" customFormat="1" x14ac:dyDescent="0.25">
      <c r="A816" s="123">
        <v>2015</v>
      </c>
      <c r="B816" s="124">
        <v>60</v>
      </c>
      <c r="C816" s="123" t="s">
        <v>174</v>
      </c>
      <c r="D816" s="123" t="s">
        <v>331</v>
      </c>
      <c r="E816" s="123">
        <v>22303</v>
      </c>
      <c r="F816" s="123">
        <v>15</v>
      </c>
      <c r="G816" s="123">
        <v>23810022303</v>
      </c>
      <c r="H816" s="125" t="s">
        <v>2208</v>
      </c>
      <c r="I816" s="123" t="s">
        <v>1898</v>
      </c>
      <c r="J816" s="123" t="s">
        <v>2211</v>
      </c>
      <c r="K816" s="123">
        <v>10</v>
      </c>
      <c r="L816" s="126">
        <f t="shared" si="27"/>
        <v>0.66666666666666663</v>
      </c>
      <c r="M816" s="123" t="s">
        <v>2212</v>
      </c>
      <c r="N816" s="123">
        <v>11</v>
      </c>
      <c r="O816" s="123">
        <f t="shared" si="26"/>
        <v>4</v>
      </c>
      <c r="P816" s="127" t="s">
        <v>336</v>
      </c>
    </row>
    <row r="817" spans="1:16" s="123" customFormat="1" x14ac:dyDescent="0.25">
      <c r="A817" s="123">
        <v>2016</v>
      </c>
      <c r="B817" s="124">
        <v>60</v>
      </c>
      <c r="C817" s="123" t="s">
        <v>174</v>
      </c>
      <c r="D817" s="123" t="s">
        <v>331</v>
      </c>
      <c r="E817" s="123">
        <v>22303</v>
      </c>
      <c r="F817" s="123">
        <v>11</v>
      </c>
      <c r="G817" s="123">
        <v>23810022303</v>
      </c>
      <c r="H817" s="125" t="s">
        <v>2208</v>
      </c>
      <c r="I817" s="123" t="s">
        <v>1898</v>
      </c>
      <c r="J817" s="123" t="s">
        <v>2213</v>
      </c>
      <c r="K817" s="123">
        <v>17</v>
      </c>
      <c r="L817" s="126">
        <f t="shared" si="27"/>
        <v>1.5454545454545454</v>
      </c>
      <c r="M817" s="123" t="s">
        <v>2214</v>
      </c>
      <c r="N817" s="123">
        <v>11</v>
      </c>
      <c r="O817" s="123">
        <f t="shared" si="26"/>
        <v>0</v>
      </c>
      <c r="P817" s="127" t="s">
        <v>336</v>
      </c>
    </row>
    <row r="818" spans="1:16" s="123" customFormat="1" x14ac:dyDescent="0.25">
      <c r="A818" s="123">
        <v>2014</v>
      </c>
      <c r="B818" s="124">
        <v>60</v>
      </c>
      <c r="C818" s="123" t="s">
        <v>174</v>
      </c>
      <c r="D818" s="123" t="s">
        <v>331</v>
      </c>
      <c r="E818" s="123">
        <v>25007</v>
      </c>
      <c r="F818" s="123">
        <v>30</v>
      </c>
      <c r="G818" s="123">
        <v>23810025007</v>
      </c>
      <c r="H818" s="125" t="s">
        <v>578</v>
      </c>
      <c r="I818" s="123" t="s">
        <v>579</v>
      </c>
      <c r="J818" s="123" t="s">
        <v>2215</v>
      </c>
      <c r="K818" s="123">
        <v>23</v>
      </c>
      <c r="L818" s="126">
        <f t="shared" si="27"/>
        <v>0.76666666666666672</v>
      </c>
      <c r="M818" s="123" t="s">
        <v>2216</v>
      </c>
      <c r="N818" s="123">
        <v>27</v>
      </c>
      <c r="O818" s="123">
        <f t="shared" si="26"/>
        <v>3</v>
      </c>
      <c r="P818" s="127" t="s">
        <v>336</v>
      </c>
    </row>
    <row r="819" spans="1:16" s="123" customFormat="1" x14ac:dyDescent="0.25">
      <c r="A819" s="123">
        <v>2015</v>
      </c>
      <c r="B819" s="124">
        <v>60</v>
      </c>
      <c r="C819" s="123" t="s">
        <v>174</v>
      </c>
      <c r="D819" s="123" t="s">
        <v>331</v>
      </c>
      <c r="E819" s="123">
        <v>25007</v>
      </c>
      <c r="F819" s="123">
        <v>30</v>
      </c>
      <c r="G819" s="123">
        <v>23810025007</v>
      </c>
      <c r="H819" s="125" t="s">
        <v>578</v>
      </c>
      <c r="I819" s="123" t="s">
        <v>579</v>
      </c>
      <c r="J819" s="123" t="s">
        <v>2217</v>
      </c>
      <c r="K819" s="123">
        <v>23</v>
      </c>
      <c r="L819" s="126">
        <f t="shared" si="27"/>
        <v>0.76666666666666672</v>
      </c>
      <c r="M819" s="123" t="s">
        <v>2218</v>
      </c>
      <c r="N819" s="123">
        <v>28</v>
      </c>
      <c r="O819" s="123">
        <f t="shared" si="26"/>
        <v>2</v>
      </c>
      <c r="P819" s="127" t="s">
        <v>336</v>
      </c>
    </row>
    <row r="820" spans="1:16" s="123" customFormat="1" x14ac:dyDescent="0.25">
      <c r="A820" s="123">
        <v>2016</v>
      </c>
      <c r="B820" s="124">
        <v>60</v>
      </c>
      <c r="C820" s="123" t="s">
        <v>174</v>
      </c>
      <c r="D820" s="123" t="s">
        <v>331</v>
      </c>
      <c r="E820" s="123">
        <v>25007</v>
      </c>
      <c r="F820" s="123">
        <v>26</v>
      </c>
      <c r="G820" s="123">
        <v>23810025007</v>
      </c>
      <c r="H820" s="125" t="s">
        <v>578</v>
      </c>
      <c r="I820" s="123" t="s">
        <v>579</v>
      </c>
      <c r="J820" s="123" t="s">
        <v>2219</v>
      </c>
      <c r="K820" s="123">
        <v>16</v>
      </c>
      <c r="L820" s="126">
        <f t="shared" si="27"/>
        <v>0.61538461538461542</v>
      </c>
      <c r="M820" s="123" t="s">
        <v>2220</v>
      </c>
      <c r="N820" s="123">
        <v>22</v>
      </c>
      <c r="O820" s="123">
        <f t="shared" si="26"/>
        <v>4</v>
      </c>
      <c r="P820" s="127" t="s">
        <v>336</v>
      </c>
    </row>
    <row r="821" spans="1:16" s="123" customFormat="1" x14ac:dyDescent="0.25">
      <c r="A821" s="123">
        <v>2014</v>
      </c>
      <c r="B821" s="124">
        <v>60</v>
      </c>
      <c r="C821" s="123" t="s">
        <v>174</v>
      </c>
      <c r="D821" s="123" t="s">
        <v>331</v>
      </c>
      <c r="E821" s="123">
        <v>25106</v>
      </c>
      <c r="F821" s="123">
        <v>7</v>
      </c>
      <c r="G821" s="123">
        <v>23810025106</v>
      </c>
      <c r="H821" s="125" t="s">
        <v>586</v>
      </c>
      <c r="I821" s="123" t="s">
        <v>587</v>
      </c>
      <c r="J821" s="123" t="s">
        <v>2221</v>
      </c>
      <c r="K821" s="123">
        <v>5</v>
      </c>
      <c r="L821" s="126">
        <f t="shared" si="27"/>
        <v>0.7142857142857143</v>
      </c>
      <c r="M821" s="123" t="s">
        <v>2222</v>
      </c>
      <c r="N821" s="123">
        <v>6</v>
      </c>
      <c r="O821" s="123">
        <f t="shared" si="26"/>
        <v>1</v>
      </c>
      <c r="P821" s="127" t="s">
        <v>336</v>
      </c>
    </row>
    <row r="822" spans="1:16" s="123" customFormat="1" x14ac:dyDescent="0.25">
      <c r="A822" s="123">
        <v>2015</v>
      </c>
      <c r="B822" s="124">
        <v>60</v>
      </c>
      <c r="C822" s="123" t="s">
        <v>174</v>
      </c>
      <c r="D822" s="123" t="s">
        <v>331</v>
      </c>
      <c r="E822" s="123">
        <v>25106</v>
      </c>
      <c r="F822" s="123">
        <v>7</v>
      </c>
      <c r="G822" s="123">
        <v>23810025106</v>
      </c>
      <c r="H822" s="125" t="s">
        <v>586</v>
      </c>
      <c r="I822" s="123" t="s">
        <v>587</v>
      </c>
      <c r="J822" s="123" t="s">
        <v>2223</v>
      </c>
      <c r="K822" s="123">
        <v>3</v>
      </c>
      <c r="L822" s="126">
        <f t="shared" si="27"/>
        <v>0.42857142857142855</v>
      </c>
      <c r="M822" s="123" t="s">
        <v>2224</v>
      </c>
      <c r="N822" s="123">
        <v>5</v>
      </c>
      <c r="O822" s="123">
        <f t="shared" si="26"/>
        <v>2</v>
      </c>
      <c r="P822" s="127" t="s">
        <v>336</v>
      </c>
    </row>
    <row r="823" spans="1:16" s="123" customFormat="1" x14ac:dyDescent="0.25">
      <c r="A823" s="123">
        <v>2016</v>
      </c>
      <c r="B823" s="124">
        <v>60</v>
      </c>
      <c r="C823" s="123" t="s">
        <v>174</v>
      </c>
      <c r="D823" s="123" t="s">
        <v>331</v>
      </c>
      <c r="E823" s="123">
        <v>25106</v>
      </c>
      <c r="F823" s="123">
        <v>5</v>
      </c>
      <c r="G823" s="123">
        <v>23810025106</v>
      </c>
      <c r="H823" s="125" t="s">
        <v>586</v>
      </c>
      <c r="I823" s="123" t="s">
        <v>587</v>
      </c>
      <c r="J823" s="123" t="s">
        <v>2225</v>
      </c>
      <c r="K823" s="123">
        <v>3</v>
      </c>
      <c r="L823" s="126">
        <f t="shared" si="27"/>
        <v>0.6</v>
      </c>
      <c r="M823" s="123" t="s">
        <v>2226</v>
      </c>
      <c r="N823" s="123">
        <v>5</v>
      </c>
      <c r="O823" s="123">
        <f t="shared" si="26"/>
        <v>0</v>
      </c>
      <c r="P823" s="127" t="s">
        <v>336</v>
      </c>
    </row>
    <row r="824" spans="1:16" s="123" customFormat="1" x14ac:dyDescent="0.25">
      <c r="A824" s="123">
        <v>2014</v>
      </c>
      <c r="B824" s="124">
        <v>60</v>
      </c>
      <c r="C824" s="123" t="s">
        <v>174</v>
      </c>
      <c r="D824" s="123" t="s">
        <v>331</v>
      </c>
      <c r="E824" s="123">
        <v>25107</v>
      </c>
      <c r="F824" s="123">
        <v>8</v>
      </c>
      <c r="G824" s="123">
        <v>23810025107</v>
      </c>
      <c r="H824" s="125" t="s">
        <v>2227</v>
      </c>
      <c r="I824" s="123" t="s">
        <v>2228</v>
      </c>
      <c r="J824" s="123" t="s">
        <v>2229</v>
      </c>
      <c r="K824" s="123">
        <v>3</v>
      </c>
      <c r="L824" s="126">
        <f t="shared" si="27"/>
        <v>0.375</v>
      </c>
      <c r="M824" s="123" t="s">
        <v>2230</v>
      </c>
      <c r="N824" s="123">
        <v>6</v>
      </c>
      <c r="O824" s="123">
        <f t="shared" si="26"/>
        <v>2</v>
      </c>
      <c r="P824" s="127" t="s">
        <v>336</v>
      </c>
    </row>
    <row r="825" spans="1:16" s="123" customFormat="1" x14ac:dyDescent="0.25">
      <c r="A825" s="123">
        <v>2015</v>
      </c>
      <c r="B825" s="124">
        <v>60</v>
      </c>
      <c r="C825" s="123" t="s">
        <v>174</v>
      </c>
      <c r="D825" s="123" t="s">
        <v>331</v>
      </c>
      <c r="E825" s="123">
        <v>25107</v>
      </c>
      <c r="F825" s="123">
        <v>8</v>
      </c>
      <c r="G825" s="123">
        <v>23810025107</v>
      </c>
      <c r="H825" s="125" t="s">
        <v>2227</v>
      </c>
      <c r="I825" s="123" t="s">
        <v>2228</v>
      </c>
      <c r="J825" s="123" t="s">
        <v>2231</v>
      </c>
      <c r="K825" s="123">
        <v>1</v>
      </c>
      <c r="L825" s="126">
        <f t="shared" si="27"/>
        <v>0.125</v>
      </c>
      <c r="M825" s="123" t="s">
        <v>2232</v>
      </c>
      <c r="N825" s="123">
        <v>4</v>
      </c>
      <c r="O825" s="123">
        <f t="shared" si="26"/>
        <v>4</v>
      </c>
      <c r="P825" s="127" t="s">
        <v>336</v>
      </c>
    </row>
    <row r="826" spans="1:16" s="123" customFormat="1" x14ac:dyDescent="0.25">
      <c r="A826" s="123">
        <v>2016</v>
      </c>
      <c r="B826" s="124">
        <v>60</v>
      </c>
      <c r="C826" s="123" t="s">
        <v>174</v>
      </c>
      <c r="D826" s="123" t="s">
        <v>331</v>
      </c>
      <c r="E826" s="123">
        <v>25107</v>
      </c>
      <c r="F826" s="123">
        <v>3</v>
      </c>
      <c r="G826" s="123">
        <v>23810025107</v>
      </c>
      <c r="H826" s="125" t="s">
        <v>2227</v>
      </c>
      <c r="I826" s="123" t="s">
        <v>2228</v>
      </c>
      <c r="J826" s="123" t="s">
        <v>2233</v>
      </c>
      <c r="K826" s="123">
        <v>2</v>
      </c>
      <c r="L826" s="126">
        <f t="shared" si="27"/>
        <v>0.66666666666666663</v>
      </c>
      <c r="M826" s="123" t="s">
        <v>2234</v>
      </c>
      <c r="N826" s="123">
        <v>3</v>
      </c>
      <c r="O826" s="123">
        <f t="shared" si="26"/>
        <v>0</v>
      </c>
      <c r="P826" s="127" t="s">
        <v>336</v>
      </c>
    </row>
    <row r="827" spans="1:16" s="123" customFormat="1" x14ac:dyDescent="0.25">
      <c r="A827" s="123">
        <v>2014</v>
      </c>
      <c r="B827" s="124">
        <v>60</v>
      </c>
      <c r="C827" s="123" t="s">
        <v>174</v>
      </c>
      <c r="D827" s="123" t="s">
        <v>331</v>
      </c>
      <c r="E827" s="123">
        <v>25108</v>
      </c>
      <c r="F827" s="123">
        <v>15</v>
      </c>
      <c r="G827" s="123">
        <v>23810025108</v>
      </c>
      <c r="H827" s="125" t="s">
        <v>1167</v>
      </c>
      <c r="I827" s="123" t="s">
        <v>1168</v>
      </c>
      <c r="J827" s="123" t="s">
        <v>2235</v>
      </c>
      <c r="K827" s="123">
        <v>7</v>
      </c>
      <c r="L827" s="126">
        <f t="shared" si="27"/>
        <v>0.46666666666666667</v>
      </c>
      <c r="M827" s="123" t="s">
        <v>2236</v>
      </c>
      <c r="N827" s="123">
        <v>11</v>
      </c>
      <c r="O827" s="123">
        <f t="shared" si="26"/>
        <v>4</v>
      </c>
      <c r="P827" s="127" t="s">
        <v>336</v>
      </c>
    </row>
    <row r="828" spans="1:16" s="123" customFormat="1" x14ac:dyDescent="0.25">
      <c r="A828" s="123">
        <v>2015</v>
      </c>
      <c r="B828" s="124">
        <v>60</v>
      </c>
      <c r="C828" s="123" t="s">
        <v>174</v>
      </c>
      <c r="D828" s="123" t="s">
        <v>331</v>
      </c>
      <c r="E828" s="123">
        <v>25108</v>
      </c>
      <c r="F828" s="123">
        <v>15</v>
      </c>
      <c r="G828" s="123">
        <v>23810025108</v>
      </c>
      <c r="H828" s="125" t="s">
        <v>1167</v>
      </c>
      <c r="I828" s="123" t="s">
        <v>1168</v>
      </c>
      <c r="J828" s="123" t="s">
        <v>2237</v>
      </c>
      <c r="K828" s="123">
        <v>16</v>
      </c>
      <c r="L828" s="126">
        <f t="shared" si="27"/>
        <v>1.0666666666666667</v>
      </c>
      <c r="M828" s="123" t="s">
        <v>2238</v>
      </c>
      <c r="N828" s="123">
        <v>14</v>
      </c>
      <c r="O828" s="123">
        <f t="shared" si="26"/>
        <v>1</v>
      </c>
      <c r="P828" s="127" t="s">
        <v>336</v>
      </c>
    </row>
    <row r="829" spans="1:16" s="123" customFormat="1" x14ac:dyDescent="0.25">
      <c r="A829" s="123">
        <v>2016</v>
      </c>
      <c r="B829" s="124">
        <v>60</v>
      </c>
      <c r="C829" s="123" t="s">
        <v>174</v>
      </c>
      <c r="D829" s="123" t="s">
        <v>331</v>
      </c>
      <c r="E829" s="123">
        <v>25108</v>
      </c>
      <c r="F829" s="123">
        <v>13</v>
      </c>
      <c r="G829" s="123">
        <v>23810025108</v>
      </c>
      <c r="H829" s="125" t="s">
        <v>1167</v>
      </c>
      <c r="I829" s="123" t="s">
        <v>1168</v>
      </c>
      <c r="J829" s="123" t="s">
        <v>2239</v>
      </c>
      <c r="K829" s="123">
        <v>10</v>
      </c>
      <c r="L829" s="126">
        <f t="shared" si="27"/>
        <v>0.76923076923076927</v>
      </c>
      <c r="M829" s="123" t="s">
        <v>2240</v>
      </c>
      <c r="N829" s="123">
        <v>10</v>
      </c>
      <c r="O829" s="123">
        <f t="shared" si="26"/>
        <v>3</v>
      </c>
      <c r="P829" s="127" t="s">
        <v>336</v>
      </c>
    </row>
    <row r="830" spans="1:16" s="123" customFormat="1" x14ac:dyDescent="0.25">
      <c r="A830" s="123">
        <v>2014</v>
      </c>
      <c r="B830" s="124">
        <v>60</v>
      </c>
      <c r="C830" s="123" t="s">
        <v>174</v>
      </c>
      <c r="D830" s="123" t="s">
        <v>331</v>
      </c>
      <c r="E830" s="123">
        <v>25510</v>
      </c>
      <c r="F830" s="123">
        <v>45</v>
      </c>
      <c r="G830" s="123">
        <v>23810025510</v>
      </c>
      <c r="H830" s="125" t="s">
        <v>594</v>
      </c>
      <c r="I830" s="123" t="s">
        <v>595</v>
      </c>
      <c r="J830" s="123" t="s">
        <v>2241</v>
      </c>
      <c r="K830" s="123">
        <v>64</v>
      </c>
      <c r="L830" s="126">
        <f t="shared" si="27"/>
        <v>1.4222222222222223</v>
      </c>
      <c r="M830" s="123" t="s">
        <v>2242</v>
      </c>
      <c r="N830" s="123" t="s">
        <v>367</v>
      </c>
      <c r="O830" s="123" t="str">
        <f t="shared" si="26"/>
        <v>-</v>
      </c>
      <c r="P830" s="127" t="s">
        <v>336</v>
      </c>
    </row>
    <row r="831" spans="1:16" s="123" customFormat="1" x14ac:dyDescent="0.25">
      <c r="A831" s="123">
        <v>2015</v>
      </c>
      <c r="B831" s="124">
        <v>60</v>
      </c>
      <c r="C831" s="123" t="s">
        <v>174</v>
      </c>
      <c r="D831" s="123" t="s">
        <v>331</v>
      </c>
      <c r="E831" s="123">
        <v>25510</v>
      </c>
      <c r="F831" s="123">
        <v>45</v>
      </c>
      <c r="G831" s="123">
        <v>23810025510</v>
      </c>
      <c r="H831" s="125" t="s">
        <v>594</v>
      </c>
      <c r="I831" s="123" t="s">
        <v>595</v>
      </c>
      <c r="J831" s="123" t="s">
        <v>2243</v>
      </c>
      <c r="K831" s="123">
        <v>34</v>
      </c>
      <c r="L831" s="126">
        <f t="shared" si="27"/>
        <v>0.75555555555555554</v>
      </c>
      <c r="M831" s="123" t="s">
        <v>2244</v>
      </c>
      <c r="N831" s="123" t="s">
        <v>367</v>
      </c>
      <c r="O831" s="123" t="str">
        <f t="shared" si="26"/>
        <v>-</v>
      </c>
      <c r="P831" s="127" t="s">
        <v>336</v>
      </c>
    </row>
    <row r="832" spans="1:16" s="123" customFormat="1" x14ac:dyDescent="0.25">
      <c r="A832" s="123">
        <v>2016</v>
      </c>
      <c r="B832" s="124">
        <v>60</v>
      </c>
      <c r="C832" s="123" t="s">
        <v>174</v>
      </c>
      <c r="D832" s="123" t="s">
        <v>331</v>
      </c>
      <c r="E832" s="123">
        <v>25510</v>
      </c>
      <c r="F832" s="123">
        <v>45</v>
      </c>
      <c r="G832" s="123">
        <v>23810025510</v>
      </c>
      <c r="H832" s="125" t="s">
        <v>594</v>
      </c>
      <c r="I832" s="123" t="s">
        <v>595</v>
      </c>
      <c r="J832" s="123" t="s">
        <v>2245</v>
      </c>
      <c r="K832" s="123">
        <v>54</v>
      </c>
      <c r="L832" s="126">
        <f t="shared" si="27"/>
        <v>1.2</v>
      </c>
      <c r="M832" s="123" t="s">
        <v>2246</v>
      </c>
      <c r="N832" s="123">
        <v>45</v>
      </c>
      <c r="O832" s="123">
        <f t="shared" si="26"/>
        <v>0</v>
      </c>
      <c r="P832" s="127" t="s">
        <v>336</v>
      </c>
    </row>
    <row r="833" spans="1:16" s="123" customFormat="1" x14ac:dyDescent="0.25">
      <c r="A833" s="123">
        <v>2014</v>
      </c>
      <c r="B833" s="124">
        <v>60</v>
      </c>
      <c r="C833" s="123" t="s">
        <v>175</v>
      </c>
      <c r="D833" s="123" t="s">
        <v>331</v>
      </c>
      <c r="E833" s="123">
        <v>24203</v>
      </c>
      <c r="F833" s="123">
        <v>30</v>
      </c>
      <c r="G833" s="123">
        <v>23810024203</v>
      </c>
      <c r="H833" s="125" t="s">
        <v>902</v>
      </c>
      <c r="I833" s="123" t="s">
        <v>903</v>
      </c>
      <c r="J833" s="123" t="s">
        <v>2247</v>
      </c>
      <c r="K833" s="123">
        <v>20</v>
      </c>
      <c r="L833" s="126">
        <f t="shared" si="27"/>
        <v>0.66666666666666663</v>
      </c>
      <c r="M833" s="123" t="s">
        <v>2248</v>
      </c>
      <c r="N833" s="123">
        <v>27</v>
      </c>
      <c r="O833" s="123">
        <f t="shared" si="26"/>
        <v>3</v>
      </c>
      <c r="P833" s="127" t="s">
        <v>336</v>
      </c>
    </row>
    <row r="834" spans="1:16" s="123" customFormat="1" x14ac:dyDescent="0.25">
      <c r="A834" s="123">
        <v>2015</v>
      </c>
      <c r="B834" s="124">
        <v>60</v>
      </c>
      <c r="C834" s="123" t="s">
        <v>175</v>
      </c>
      <c r="D834" s="123" t="s">
        <v>331</v>
      </c>
      <c r="E834" s="123">
        <v>24203</v>
      </c>
      <c r="F834" s="123">
        <v>30</v>
      </c>
      <c r="G834" s="123">
        <v>23810024203</v>
      </c>
      <c r="H834" s="125" t="s">
        <v>902</v>
      </c>
      <c r="I834" s="123" t="s">
        <v>903</v>
      </c>
      <c r="J834" s="123" t="s">
        <v>2249</v>
      </c>
      <c r="K834" s="123">
        <v>34</v>
      </c>
      <c r="L834" s="126">
        <f t="shared" si="27"/>
        <v>1.1333333333333333</v>
      </c>
      <c r="M834" s="123" t="s">
        <v>2250</v>
      </c>
      <c r="N834" s="123">
        <v>32</v>
      </c>
      <c r="O834" s="123">
        <f t="shared" si="26"/>
        <v>-2</v>
      </c>
      <c r="P834" s="127" t="s">
        <v>336</v>
      </c>
    </row>
    <row r="835" spans="1:16" s="123" customFormat="1" x14ac:dyDescent="0.25">
      <c r="A835" s="123">
        <v>2016</v>
      </c>
      <c r="B835" s="124">
        <v>60</v>
      </c>
      <c r="C835" s="123" t="s">
        <v>175</v>
      </c>
      <c r="D835" s="123" t="s">
        <v>331</v>
      </c>
      <c r="E835" s="123">
        <v>24203</v>
      </c>
      <c r="F835" s="123">
        <v>30</v>
      </c>
      <c r="G835" s="123">
        <v>23810024203</v>
      </c>
      <c r="H835" s="125" t="s">
        <v>902</v>
      </c>
      <c r="I835" s="123" t="s">
        <v>903</v>
      </c>
      <c r="J835" s="123" t="s">
        <v>2251</v>
      </c>
      <c r="K835" s="123">
        <v>15</v>
      </c>
      <c r="L835" s="126">
        <f t="shared" si="27"/>
        <v>0.5</v>
      </c>
      <c r="M835" s="123" t="s">
        <v>2252</v>
      </c>
      <c r="N835" s="123">
        <v>28</v>
      </c>
      <c r="O835" s="123">
        <f t="shared" ref="O835:O898" si="28">IFERROR(F835-N835,"-")</f>
        <v>2</v>
      </c>
      <c r="P835" s="127" t="s">
        <v>336</v>
      </c>
    </row>
    <row r="836" spans="1:16" s="123" customFormat="1" x14ac:dyDescent="0.25">
      <c r="A836" s="123">
        <v>2014</v>
      </c>
      <c r="B836" s="124">
        <v>60</v>
      </c>
      <c r="C836" s="123" t="s">
        <v>175</v>
      </c>
      <c r="D836" s="123" t="s">
        <v>331</v>
      </c>
      <c r="E836" s="123">
        <v>33005</v>
      </c>
      <c r="F836" s="123">
        <v>45</v>
      </c>
      <c r="G836" s="123">
        <v>23810033005</v>
      </c>
      <c r="H836" s="125" t="s">
        <v>363</v>
      </c>
      <c r="I836" s="123" t="s">
        <v>364</v>
      </c>
      <c r="J836" s="123" t="s">
        <v>2253</v>
      </c>
      <c r="K836" s="123">
        <v>80</v>
      </c>
      <c r="L836" s="126">
        <f t="shared" si="27"/>
        <v>1.7777777777777777</v>
      </c>
      <c r="M836" s="123" t="s">
        <v>2254</v>
      </c>
      <c r="N836" s="123" t="s">
        <v>367</v>
      </c>
      <c r="O836" s="123" t="str">
        <f t="shared" si="28"/>
        <v>-</v>
      </c>
      <c r="P836" s="127" t="s">
        <v>336</v>
      </c>
    </row>
    <row r="837" spans="1:16" s="123" customFormat="1" x14ac:dyDescent="0.25">
      <c r="A837" s="123">
        <v>2015</v>
      </c>
      <c r="B837" s="124">
        <v>60</v>
      </c>
      <c r="C837" s="123" t="s">
        <v>175</v>
      </c>
      <c r="D837" s="123" t="s">
        <v>331</v>
      </c>
      <c r="E837" s="123">
        <v>33005</v>
      </c>
      <c r="F837" s="123">
        <v>45</v>
      </c>
      <c r="G837" s="123">
        <v>23810033005</v>
      </c>
      <c r="H837" s="125" t="s">
        <v>363</v>
      </c>
      <c r="I837" s="123" t="s">
        <v>364</v>
      </c>
      <c r="J837" s="123" t="s">
        <v>2255</v>
      </c>
      <c r="K837" s="123">
        <v>61</v>
      </c>
      <c r="L837" s="126">
        <f t="shared" si="27"/>
        <v>1.3555555555555556</v>
      </c>
      <c r="M837" s="123" t="s">
        <v>2256</v>
      </c>
      <c r="N837" s="123" t="s">
        <v>367</v>
      </c>
      <c r="O837" s="123" t="str">
        <f t="shared" si="28"/>
        <v>-</v>
      </c>
      <c r="P837" s="127" t="s">
        <v>336</v>
      </c>
    </row>
    <row r="838" spans="1:16" s="123" customFormat="1" x14ac:dyDescent="0.25">
      <c r="A838" s="123">
        <v>2016</v>
      </c>
      <c r="B838" s="124">
        <v>60</v>
      </c>
      <c r="C838" s="123" t="s">
        <v>175</v>
      </c>
      <c r="D838" s="123" t="s">
        <v>331</v>
      </c>
      <c r="E838" s="123">
        <v>33005</v>
      </c>
      <c r="F838" s="123">
        <v>45</v>
      </c>
      <c r="G838" s="123">
        <v>23810033005</v>
      </c>
      <c r="H838" s="125" t="s">
        <v>363</v>
      </c>
      <c r="I838" s="123" t="s">
        <v>364</v>
      </c>
      <c r="J838" s="123" t="s">
        <v>2257</v>
      </c>
      <c r="K838" s="123">
        <v>94</v>
      </c>
      <c r="L838" s="126">
        <f t="shared" si="27"/>
        <v>2.088888888888889</v>
      </c>
      <c r="M838" s="123" t="s">
        <v>2258</v>
      </c>
      <c r="N838" s="123">
        <v>44</v>
      </c>
      <c r="O838" s="123">
        <f t="shared" si="28"/>
        <v>1</v>
      </c>
      <c r="P838" s="127" t="s">
        <v>336</v>
      </c>
    </row>
    <row r="839" spans="1:16" s="123" customFormat="1" x14ac:dyDescent="0.25">
      <c r="A839" s="123">
        <v>2014</v>
      </c>
      <c r="B839" s="124">
        <v>60</v>
      </c>
      <c r="C839" s="123" t="s">
        <v>175</v>
      </c>
      <c r="D839" s="123" t="s">
        <v>399</v>
      </c>
      <c r="E839" s="123">
        <v>33202</v>
      </c>
      <c r="F839" s="123">
        <v>15</v>
      </c>
      <c r="G839" s="123">
        <v>23210033202</v>
      </c>
      <c r="H839" s="125" t="s">
        <v>408</v>
      </c>
      <c r="I839" s="123" t="s">
        <v>409</v>
      </c>
      <c r="J839" s="123" t="s">
        <v>2259</v>
      </c>
      <c r="K839" s="123">
        <v>45</v>
      </c>
      <c r="L839" s="126">
        <f t="shared" si="27"/>
        <v>3</v>
      </c>
      <c r="M839" s="123" t="s">
        <v>2260</v>
      </c>
      <c r="N839" s="123">
        <v>16</v>
      </c>
      <c r="O839" s="123">
        <f t="shared" si="28"/>
        <v>-1</v>
      </c>
      <c r="P839" s="127" t="s">
        <v>336</v>
      </c>
    </row>
    <row r="840" spans="1:16" s="123" customFormat="1" x14ac:dyDescent="0.25">
      <c r="A840" s="123">
        <v>2015</v>
      </c>
      <c r="B840" s="124">
        <v>60</v>
      </c>
      <c r="C840" s="123" t="s">
        <v>175</v>
      </c>
      <c r="D840" s="123" t="s">
        <v>399</v>
      </c>
      <c r="E840" s="123">
        <v>33202</v>
      </c>
      <c r="F840" s="123">
        <v>15</v>
      </c>
      <c r="G840" s="123">
        <v>23210033202</v>
      </c>
      <c r="H840" s="125" t="s">
        <v>408</v>
      </c>
      <c r="I840" s="123" t="s">
        <v>409</v>
      </c>
      <c r="J840" s="123" t="s">
        <v>2261</v>
      </c>
      <c r="K840" s="123">
        <v>39</v>
      </c>
      <c r="L840" s="126">
        <f t="shared" si="27"/>
        <v>2.6</v>
      </c>
      <c r="M840" s="123" t="s">
        <v>2262</v>
      </c>
      <c r="N840" s="123">
        <v>14</v>
      </c>
      <c r="O840" s="123">
        <f t="shared" si="28"/>
        <v>1</v>
      </c>
      <c r="P840" s="127" t="s">
        <v>336</v>
      </c>
    </row>
    <row r="841" spans="1:16" s="123" customFormat="1" x14ac:dyDescent="0.25">
      <c r="A841" s="123">
        <v>2016</v>
      </c>
      <c r="B841" s="124">
        <v>60</v>
      </c>
      <c r="C841" s="123" t="s">
        <v>175</v>
      </c>
      <c r="D841" s="123" t="s">
        <v>399</v>
      </c>
      <c r="E841" s="123">
        <v>33202</v>
      </c>
      <c r="F841" s="123">
        <v>15</v>
      </c>
      <c r="G841" s="123">
        <v>23210033202</v>
      </c>
      <c r="H841" s="125" t="s">
        <v>408</v>
      </c>
      <c r="I841" s="123" t="s">
        <v>409</v>
      </c>
      <c r="J841" s="123" t="s">
        <v>2263</v>
      </c>
      <c r="K841" s="123">
        <v>56</v>
      </c>
      <c r="L841" s="126">
        <f t="shared" si="27"/>
        <v>3.7333333333333334</v>
      </c>
      <c r="M841" s="123" t="s">
        <v>2264</v>
      </c>
      <c r="N841" s="123">
        <v>11</v>
      </c>
      <c r="O841" s="123">
        <f t="shared" si="28"/>
        <v>4</v>
      </c>
      <c r="P841" s="127" t="s">
        <v>336</v>
      </c>
    </row>
    <row r="842" spans="1:16" s="123" customFormat="1" x14ac:dyDescent="0.25">
      <c r="A842" s="123">
        <v>2014</v>
      </c>
      <c r="B842" s="124">
        <v>60</v>
      </c>
      <c r="C842" s="123" t="s">
        <v>176</v>
      </c>
      <c r="D842" s="123" t="s">
        <v>399</v>
      </c>
      <c r="E842" s="123">
        <v>21405</v>
      </c>
      <c r="F842" s="123">
        <v>8</v>
      </c>
      <c r="G842" s="123">
        <v>23210021405</v>
      </c>
      <c r="H842" s="125" t="s">
        <v>504</v>
      </c>
      <c r="I842" s="123" t="s">
        <v>505</v>
      </c>
      <c r="J842" s="123" t="s">
        <v>2265</v>
      </c>
      <c r="K842" s="123">
        <v>18</v>
      </c>
      <c r="L842" s="126">
        <f t="shared" si="27"/>
        <v>2.25</v>
      </c>
      <c r="M842" s="123" t="s">
        <v>2266</v>
      </c>
      <c r="N842" s="123" t="s">
        <v>367</v>
      </c>
      <c r="O842" s="123" t="str">
        <f t="shared" si="28"/>
        <v>-</v>
      </c>
      <c r="P842" s="127" t="s">
        <v>336</v>
      </c>
    </row>
    <row r="843" spans="1:16" s="123" customFormat="1" x14ac:dyDescent="0.25">
      <c r="A843" s="123">
        <v>2015</v>
      </c>
      <c r="B843" s="124">
        <v>60</v>
      </c>
      <c r="C843" s="123" t="s">
        <v>176</v>
      </c>
      <c r="D843" s="123" t="s">
        <v>399</v>
      </c>
      <c r="E843" s="123">
        <v>21405</v>
      </c>
      <c r="F843" s="123">
        <v>8</v>
      </c>
      <c r="G843" s="123">
        <v>23210021405</v>
      </c>
      <c r="H843" s="125" t="s">
        <v>504</v>
      </c>
      <c r="I843" s="123" t="s">
        <v>505</v>
      </c>
      <c r="J843" s="123" t="s">
        <v>2267</v>
      </c>
      <c r="K843" s="123">
        <v>20</v>
      </c>
      <c r="L843" s="126">
        <f t="shared" si="27"/>
        <v>2.5</v>
      </c>
      <c r="M843" s="123" t="s">
        <v>2268</v>
      </c>
      <c r="N843" s="123" t="s">
        <v>367</v>
      </c>
      <c r="O843" s="123" t="str">
        <f t="shared" si="28"/>
        <v>-</v>
      </c>
      <c r="P843" s="127" t="s">
        <v>336</v>
      </c>
    </row>
    <row r="844" spans="1:16" s="123" customFormat="1" x14ac:dyDescent="0.25">
      <c r="A844" s="123">
        <v>2016</v>
      </c>
      <c r="B844" s="124">
        <v>60</v>
      </c>
      <c r="C844" s="123" t="s">
        <v>176</v>
      </c>
      <c r="D844" s="123" t="s">
        <v>399</v>
      </c>
      <c r="E844" s="123">
        <v>21405</v>
      </c>
      <c r="F844" s="123">
        <v>8</v>
      </c>
      <c r="G844" s="123">
        <v>23210021405</v>
      </c>
      <c r="H844" s="125" t="s">
        <v>504</v>
      </c>
      <c r="I844" s="123" t="s">
        <v>505</v>
      </c>
      <c r="J844" s="123" t="s">
        <v>2269</v>
      </c>
      <c r="K844" s="123">
        <v>20</v>
      </c>
      <c r="L844" s="126">
        <f t="shared" si="27"/>
        <v>2.5</v>
      </c>
      <c r="M844" s="123" t="s">
        <v>2270</v>
      </c>
      <c r="N844" s="123" t="s">
        <v>367</v>
      </c>
      <c r="O844" s="123" t="str">
        <f t="shared" si="28"/>
        <v>-</v>
      </c>
      <c r="P844" s="127" t="s">
        <v>336</v>
      </c>
    </row>
    <row r="845" spans="1:16" s="123" customFormat="1" x14ac:dyDescent="0.25">
      <c r="A845" s="123">
        <v>2014</v>
      </c>
      <c r="B845" s="124">
        <v>60</v>
      </c>
      <c r="C845" s="123" t="s">
        <v>176</v>
      </c>
      <c r="D845" s="123" t="s">
        <v>399</v>
      </c>
      <c r="E845" s="123">
        <v>23217</v>
      </c>
      <c r="F845" s="123">
        <v>8</v>
      </c>
      <c r="G845" s="123">
        <v>23210023217</v>
      </c>
      <c r="H845" s="125" t="s">
        <v>827</v>
      </c>
      <c r="I845" s="123" t="s">
        <v>828</v>
      </c>
      <c r="J845" s="123" t="s">
        <v>2271</v>
      </c>
      <c r="K845" s="123">
        <v>12</v>
      </c>
      <c r="L845" s="126">
        <f t="shared" si="27"/>
        <v>1.5</v>
      </c>
      <c r="M845" s="123" t="s">
        <v>2272</v>
      </c>
      <c r="N845" s="123">
        <v>8</v>
      </c>
      <c r="O845" s="123">
        <f t="shared" si="28"/>
        <v>0</v>
      </c>
      <c r="P845" s="127" t="s">
        <v>336</v>
      </c>
    </row>
    <row r="846" spans="1:16" s="123" customFormat="1" x14ac:dyDescent="0.25">
      <c r="A846" s="123">
        <v>2015</v>
      </c>
      <c r="B846" s="124">
        <v>60</v>
      </c>
      <c r="C846" s="123" t="s">
        <v>176</v>
      </c>
      <c r="D846" s="123" t="s">
        <v>399</v>
      </c>
      <c r="E846" s="123">
        <v>23217</v>
      </c>
      <c r="F846" s="123">
        <v>8</v>
      </c>
      <c r="G846" s="123">
        <v>23210023217</v>
      </c>
      <c r="H846" s="125" t="s">
        <v>827</v>
      </c>
      <c r="I846" s="123" t="s">
        <v>828</v>
      </c>
      <c r="J846" s="123" t="s">
        <v>2273</v>
      </c>
      <c r="K846" s="123">
        <v>7</v>
      </c>
      <c r="L846" s="126">
        <f t="shared" si="27"/>
        <v>0.875</v>
      </c>
      <c r="M846" s="123" t="s">
        <v>2274</v>
      </c>
      <c r="N846" s="123">
        <v>8</v>
      </c>
      <c r="O846" s="123">
        <f t="shared" si="28"/>
        <v>0</v>
      </c>
      <c r="P846" s="127" t="s">
        <v>336</v>
      </c>
    </row>
    <row r="847" spans="1:16" s="123" customFormat="1" x14ac:dyDescent="0.25">
      <c r="A847" s="123">
        <v>2016</v>
      </c>
      <c r="B847" s="124">
        <v>60</v>
      </c>
      <c r="C847" s="123" t="s">
        <v>176</v>
      </c>
      <c r="D847" s="123" t="s">
        <v>399</v>
      </c>
      <c r="E847" s="123">
        <v>23217</v>
      </c>
      <c r="F847" s="123">
        <v>8</v>
      </c>
      <c r="G847" s="123">
        <v>23210023217</v>
      </c>
      <c r="H847" s="125" t="s">
        <v>827</v>
      </c>
      <c r="I847" s="123" t="s">
        <v>828</v>
      </c>
      <c r="J847" s="123" t="s">
        <v>2275</v>
      </c>
      <c r="K847" s="123">
        <v>6</v>
      </c>
      <c r="L847" s="126">
        <f t="shared" si="27"/>
        <v>0.75</v>
      </c>
      <c r="M847" s="123" t="s">
        <v>2276</v>
      </c>
      <c r="N847" s="123">
        <v>5</v>
      </c>
      <c r="O847" s="123">
        <f t="shared" si="28"/>
        <v>3</v>
      </c>
      <c r="P847" s="127" t="s">
        <v>336</v>
      </c>
    </row>
    <row r="848" spans="1:16" s="123" customFormat="1" x14ac:dyDescent="0.25">
      <c r="A848" s="123">
        <v>2014</v>
      </c>
      <c r="B848" s="124">
        <v>60</v>
      </c>
      <c r="C848" s="123" t="s">
        <v>176</v>
      </c>
      <c r="D848" s="123" t="s">
        <v>399</v>
      </c>
      <c r="E848" s="123">
        <v>23441</v>
      </c>
      <c r="F848" s="123">
        <v>8</v>
      </c>
      <c r="G848" s="123">
        <v>23210023441</v>
      </c>
      <c r="H848" s="125" t="s">
        <v>1312</v>
      </c>
      <c r="I848" s="123" t="s">
        <v>1313</v>
      </c>
      <c r="J848" s="123" t="s">
        <v>2277</v>
      </c>
      <c r="K848" s="123">
        <v>10</v>
      </c>
      <c r="L848" s="126">
        <f t="shared" si="27"/>
        <v>1.25</v>
      </c>
      <c r="M848" s="123" t="s">
        <v>2278</v>
      </c>
      <c r="N848" s="123">
        <v>7</v>
      </c>
      <c r="O848" s="123">
        <f t="shared" si="28"/>
        <v>1</v>
      </c>
      <c r="P848" s="127" t="s">
        <v>336</v>
      </c>
    </row>
    <row r="849" spans="1:16" s="123" customFormat="1" x14ac:dyDescent="0.25">
      <c r="A849" s="123">
        <v>2015</v>
      </c>
      <c r="B849" s="124">
        <v>60</v>
      </c>
      <c r="C849" s="123" t="s">
        <v>176</v>
      </c>
      <c r="D849" s="123" t="s">
        <v>399</v>
      </c>
      <c r="E849" s="123">
        <v>23441</v>
      </c>
      <c r="F849" s="123">
        <v>8</v>
      </c>
      <c r="G849" s="123">
        <v>23210023441</v>
      </c>
      <c r="H849" s="125" t="s">
        <v>1312</v>
      </c>
      <c r="I849" s="123" t="s">
        <v>1313</v>
      </c>
      <c r="J849" s="123" t="s">
        <v>2279</v>
      </c>
      <c r="K849" s="123">
        <v>3</v>
      </c>
      <c r="L849" s="126">
        <f t="shared" si="27"/>
        <v>0.375</v>
      </c>
      <c r="M849" s="123" t="s">
        <v>2280</v>
      </c>
      <c r="N849" s="123">
        <v>7</v>
      </c>
      <c r="O849" s="123">
        <f t="shared" si="28"/>
        <v>1</v>
      </c>
      <c r="P849" s="127" t="s">
        <v>336</v>
      </c>
    </row>
    <row r="850" spans="1:16" s="123" customFormat="1" x14ac:dyDescent="0.25">
      <c r="A850" s="123">
        <v>2016</v>
      </c>
      <c r="B850" s="124">
        <v>60</v>
      </c>
      <c r="C850" s="123" t="s">
        <v>176</v>
      </c>
      <c r="D850" s="123" t="s">
        <v>399</v>
      </c>
      <c r="E850" s="123">
        <v>23441</v>
      </c>
      <c r="F850" s="123">
        <v>8</v>
      </c>
      <c r="G850" s="123">
        <v>23210023441</v>
      </c>
      <c r="H850" s="125" t="s">
        <v>1312</v>
      </c>
      <c r="I850" s="123" t="s">
        <v>1313</v>
      </c>
      <c r="J850" s="123" t="s">
        <v>2281</v>
      </c>
      <c r="K850" s="123">
        <v>8</v>
      </c>
      <c r="L850" s="126">
        <f t="shared" si="27"/>
        <v>1</v>
      </c>
      <c r="M850" s="123" t="s">
        <v>2282</v>
      </c>
      <c r="N850" s="123">
        <v>7</v>
      </c>
      <c r="O850" s="123">
        <f t="shared" si="28"/>
        <v>1</v>
      </c>
      <c r="P850" s="127" t="s">
        <v>336</v>
      </c>
    </row>
    <row r="851" spans="1:16" s="123" customFormat="1" x14ac:dyDescent="0.25">
      <c r="A851" s="123">
        <v>2014</v>
      </c>
      <c r="B851" s="124">
        <v>60</v>
      </c>
      <c r="C851" s="123" t="s">
        <v>176</v>
      </c>
      <c r="D851" s="123" t="s">
        <v>399</v>
      </c>
      <c r="E851" s="123">
        <v>31218</v>
      </c>
      <c r="F851" s="123">
        <v>8</v>
      </c>
      <c r="G851" s="123">
        <v>23210031218</v>
      </c>
      <c r="H851" s="125" t="s">
        <v>512</v>
      </c>
      <c r="I851" s="123" t="s">
        <v>513</v>
      </c>
      <c r="J851" s="123" t="s">
        <v>2283</v>
      </c>
      <c r="K851" s="123">
        <v>13</v>
      </c>
      <c r="L851" s="126">
        <f t="shared" si="27"/>
        <v>1.625</v>
      </c>
      <c r="M851" s="123" t="s">
        <v>2284</v>
      </c>
      <c r="N851" s="123">
        <v>8</v>
      </c>
      <c r="O851" s="123">
        <f t="shared" si="28"/>
        <v>0</v>
      </c>
      <c r="P851" s="127" t="s">
        <v>336</v>
      </c>
    </row>
    <row r="852" spans="1:16" s="123" customFormat="1" x14ac:dyDescent="0.25">
      <c r="A852" s="123">
        <v>2015</v>
      </c>
      <c r="B852" s="124">
        <v>60</v>
      </c>
      <c r="C852" s="123" t="s">
        <v>176</v>
      </c>
      <c r="D852" s="123" t="s">
        <v>399</v>
      </c>
      <c r="E852" s="123">
        <v>31218</v>
      </c>
      <c r="F852" s="123">
        <v>8</v>
      </c>
      <c r="G852" s="123">
        <v>23210031218</v>
      </c>
      <c r="H852" s="125" t="s">
        <v>512</v>
      </c>
      <c r="I852" s="123" t="s">
        <v>513</v>
      </c>
      <c r="J852" s="123" t="s">
        <v>2285</v>
      </c>
      <c r="K852" s="123">
        <v>10</v>
      </c>
      <c r="L852" s="126">
        <f t="shared" si="27"/>
        <v>1.25</v>
      </c>
      <c r="M852" s="123" t="s">
        <v>2286</v>
      </c>
      <c r="N852" s="123">
        <v>7</v>
      </c>
      <c r="O852" s="123">
        <f t="shared" si="28"/>
        <v>1</v>
      </c>
      <c r="P852" s="127" t="s">
        <v>336</v>
      </c>
    </row>
    <row r="853" spans="1:16" s="123" customFormat="1" x14ac:dyDescent="0.25">
      <c r="A853" s="123">
        <v>2016</v>
      </c>
      <c r="B853" s="124">
        <v>60</v>
      </c>
      <c r="C853" s="123" t="s">
        <v>176</v>
      </c>
      <c r="D853" s="123" t="s">
        <v>399</v>
      </c>
      <c r="E853" s="123">
        <v>31218</v>
      </c>
      <c r="F853" s="123">
        <v>8</v>
      </c>
      <c r="G853" s="123">
        <v>23210031218</v>
      </c>
      <c r="H853" s="125" t="s">
        <v>512</v>
      </c>
      <c r="I853" s="123" t="s">
        <v>513</v>
      </c>
      <c r="J853" s="123" t="s">
        <v>2287</v>
      </c>
      <c r="K853" s="123">
        <v>15</v>
      </c>
      <c r="L853" s="126">
        <f t="shared" si="27"/>
        <v>1.875</v>
      </c>
      <c r="M853" s="123" t="s">
        <v>2288</v>
      </c>
      <c r="N853" s="123">
        <v>8</v>
      </c>
      <c r="O853" s="123">
        <f t="shared" si="28"/>
        <v>0</v>
      </c>
      <c r="P853" s="127" t="s">
        <v>336</v>
      </c>
    </row>
    <row r="854" spans="1:16" s="123" customFormat="1" x14ac:dyDescent="0.25">
      <c r="A854" s="123">
        <v>2016</v>
      </c>
      <c r="B854" s="124">
        <v>60</v>
      </c>
      <c r="C854" s="123" t="s">
        <v>2289</v>
      </c>
      <c r="D854" s="123" t="s">
        <v>399</v>
      </c>
      <c r="E854" s="123">
        <v>21405</v>
      </c>
      <c r="F854" s="123">
        <v>18</v>
      </c>
      <c r="G854" s="123">
        <v>23210021405</v>
      </c>
      <c r="H854" s="125" t="s">
        <v>504</v>
      </c>
      <c r="I854" s="123" t="s">
        <v>505</v>
      </c>
      <c r="J854" s="123" t="s">
        <v>2290</v>
      </c>
      <c r="K854" s="123">
        <v>46</v>
      </c>
      <c r="L854" s="126">
        <f t="shared" si="27"/>
        <v>2.5555555555555554</v>
      </c>
      <c r="M854" s="123" t="s">
        <v>2291</v>
      </c>
      <c r="N854" s="123" t="s">
        <v>367</v>
      </c>
      <c r="O854" s="123" t="str">
        <f t="shared" si="28"/>
        <v>-</v>
      </c>
      <c r="P854" s="127" t="s">
        <v>336</v>
      </c>
    </row>
    <row r="855" spans="1:16" s="123" customFormat="1" x14ac:dyDescent="0.25">
      <c r="A855" s="123">
        <v>2014</v>
      </c>
      <c r="B855" s="124">
        <v>60</v>
      </c>
      <c r="C855" s="123" t="s">
        <v>177</v>
      </c>
      <c r="D855" s="123" t="s">
        <v>331</v>
      </c>
      <c r="E855" s="123">
        <v>25106</v>
      </c>
      <c r="F855" s="123">
        <v>10</v>
      </c>
      <c r="G855" s="123">
        <v>23810025106</v>
      </c>
      <c r="H855" s="125" t="s">
        <v>586</v>
      </c>
      <c r="I855" s="123" t="s">
        <v>587</v>
      </c>
      <c r="J855" s="123" t="s">
        <v>2292</v>
      </c>
      <c r="K855" s="123">
        <v>11</v>
      </c>
      <c r="L855" s="126">
        <f t="shared" si="27"/>
        <v>1.1000000000000001</v>
      </c>
      <c r="M855" s="123" t="s">
        <v>2293</v>
      </c>
      <c r="N855" s="123">
        <v>10</v>
      </c>
      <c r="O855" s="123">
        <f t="shared" si="28"/>
        <v>0</v>
      </c>
      <c r="P855" s="127" t="s">
        <v>336</v>
      </c>
    </row>
    <row r="856" spans="1:16" s="123" customFormat="1" x14ac:dyDescent="0.25">
      <c r="A856" s="123">
        <v>2015</v>
      </c>
      <c r="B856" s="124">
        <v>60</v>
      </c>
      <c r="C856" s="123" t="s">
        <v>177</v>
      </c>
      <c r="D856" s="123" t="s">
        <v>331</v>
      </c>
      <c r="E856" s="123">
        <v>25106</v>
      </c>
      <c r="F856" s="123">
        <v>10</v>
      </c>
      <c r="G856" s="123">
        <v>23810025106</v>
      </c>
      <c r="H856" s="125" t="s">
        <v>586</v>
      </c>
      <c r="I856" s="123" t="s">
        <v>587</v>
      </c>
      <c r="J856" s="123" t="s">
        <v>2294</v>
      </c>
      <c r="K856" s="123">
        <v>7</v>
      </c>
      <c r="L856" s="126">
        <f t="shared" si="27"/>
        <v>0.7</v>
      </c>
      <c r="M856" s="123" t="s">
        <v>2295</v>
      </c>
      <c r="N856" s="123">
        <v>8</v>
      </c>
      <c r="O856" s="123">
        <f t="shared" si="28"/>
        <v>2</v>
      </c>
      <c r="P856" s="127" t="s">
        <v>336</v>
      </c>
    </row>
    <row r="857" spans="1:16" s="123" customFormat="1" x14ac:dyDescent="0.25">
      <c r="A857" s="123">
        <v>2016</v>
      </c>
      <c r="B857" s="124">
        <v>60</v>
      </c>
      <c r="C857" s="123" t="s">
        <v>177</v>
      </c>
      <c r="D857" s="123" t="s">
        <v>331</v>
      </c>
      <c r="E857" s="123">
        <v>25106</v>
      </c>
      <c r="F857" s="123">
        <v>15</v>
      </c>
      <c r="G857" s="123">
        <v>23810025106</v>
      </c>
      <c r="H857" s="125" t="s">
        <v>586</v>
      </c>
      <c r="I857" s="123" t="s">
        <v>587</v>
      </c>
      <c r="J857" s="123" t="s">
        <v>2296</v>
      </c>
      <c r="K857" s="123">
        <v>12</v>
      </c>
      <c r="L857" s="126">
        <f t="shared" si="27"/>
        <v>0.8</v>
      </c>
      <c r="M857" s="123" t="s">
        <v>2297</v>
      </c>
      <c r="N857" s="123">
        <v>11</v>
      </c>
      <c r="O857" s="123">
        <f t="shared" si="28"/>
        <v>4</v>
      </c>
      <c r="P857" s="127" t="s">
        <v>336</v>
      </c>
    </row>
    <row r="858" spans="1:16" s="123" customFormat="1" x14ac:dyDescent="0.25">
      <c r="A858" s="123">
        <v>2014</v>
      </c>
      <c r="B858" s="124">
        <v>60</v>
      </c>
      <c r="C858" s="123" t="s">
        <v>177</v>
      </c>
      <c r="D858" s="123" t="s">
        <v>331</v>
      </c>
      <c r="E858" s="123">
        <v>25510</v>
      </c>
      <c r="F858" s="123">
        <v>20</v>
      </c>
      <c r="G858" s="123">
        <v>23810025510</v>
      </c>
      <c r="H858" s="125" t="s">
        <v>594</v>
      </c>
      <c r="I858" s="123" t="s">
        <v>595</v>
      </c>
      <c r="J858" s="123" t="s">
        <v>2298</v>
      </c>
      <c r="K858" s="123">
        <v>21</v>
      </c>
      <c r="L858" s="126">
        <f t="shared" si="27"/>
        <v>1.05</v>
      </c>
      <c r="M858" s="123" t="s">
        <v>2299</v>
      </c>
      <c r="N858" s="123" t="s">
        <v>367</v>
      </c>
      <c r="O858" s="123" t="str">
        <f t="shared" si="28"/>
        <v>-</v>
      </c>
      <c r="P858" s="127" t="s">
        <v>336</v>
      </c>
    </row>
    <row r="859" spans="1:16" s="123" customFormat="1" x14ac:dyDescent="0.25">
      <c r="A859" s="123">
        <v>2015</v>
      </c>
      <c r="B859" s="124">
        <v>60</v>
      </c>
      <c r="C859" s="123" t="s">
        <v>177</v>
      </c>
      <c r="D859" s="123" t="s">
        <v>331</v>
      </c>
      <c r="E859" s="123">
        <v>25510</v>
      </c>
      <c r="F859" s="123">
        <v>20</v>
      </c>
      <c r="G859" s="123">
        <v>23810025510</v>
      </c>
      <c r="H859" s="125" t="s">
        <v>594</v>
      </c>
      <c r="I859" s="123" t="s">
        <v>595</v>
      </c>
      <c r="J859" s="123" t="s">
        <v>2300</v>
      </c>
      <c r="K859" s="123">
        <v>34</v>
      </c>
      <c r="L859" s="126">
        <f t="shared" si="27"/>
        <v>1.7</v>
      </c>
      <c r="M859" s="123" t="s">
        <v>2301</v>
      </c>
      <c r="N859" s="123" t="s">
        <v>367</v>
      </c>
      <c r="O859" s="123" t="str">
        <f t="shared" si="28"/>
        <v>-</v>
      </c>
      <c r="P859" s="127" t="s">
        <v>336</v>
      </c>
    </row>
    <row r="860" spans="1:16" s="123" customFormat="1" x14ac:dyDescent="0.25">
      <c r="A860" s="123">
        <v>2016</v>
      </c>
      <c r="B860" s="124">
        <v>60</v>
      </c>
      <c r="C860" s="123" t="s">
        <v>177</v>
      </c>
      <c r="D860" s="123" t="s">
        <v>331</v>
      </c>
      <c r="E860" s="123">
        <v>25510</v>
      </c>
      <c r="F860" s="123">
        <v>30</v>
      </c>
      <c r="G860" s="123">
        <v>23810025510</v>
      </c>
      <c r="H860" s="125" t="s">
        <v>594</v>
      </c>
      <c r="I860" s="123" t="s">
        <v>595</v>
      </c>
      <c r="J860" s="123" t="s">
        <v>2302</v>
      </c>
      <c r="K860" s="123">
        <v>32</v>
      </c>
      <c r="L860" s="126">
        <f t="shared" si="27"/>
        <v>1.0666666666666667</v>
      </c>
      <c r="M860" s="123" t="s">
        <v>2303</v>
      </c>
      <c r="N860" s="123">
        <v>27</v>
      </c>
      <c r="O860" s="123">
        <f t="shared" si="28"/>
        <v>3</v>
      </c>
      <c r="P860" s="127" t="s">
        <v>336</v>
      </c>
    </row>
    <row r="861" spans="1:16" s="123" customFormat="1" x14ac:dyDescent="0.25">
      <c r="A861" s="123">
        <v>2014</v>
      </c>
      <c r="B861" s="124">
        <v>60</v>
      </c>
      <c r="C861" s="123" t="s">
        <v>177</v>
      </c>
      <c r="D861" s="123" t="s">
        <v>331</v>
      </c>
      <c r="E861" s="123">
        <v>30001</v>
      </c>
      <c r="F861" s="123">
        <v>35</v>
      </c>
      <c r="G861" s="123">
        <v>23810030001</v>
      </c>
      <c r="H861" s="125" t="s">
        <v>332</v>
      </c>
      <c r="I861" s="123" t="s">
        <v>333</v>
      </c>
      <c r="J861" s="123" t="s">
        <v>2304</v>
      </c>
      <c r="K861" s="123">
        <v>23</v>
      </c>
      <c r="L861" s="126">
        <f t="shared" si="27"/>
        <v>0.65714285714285714</v>
      </c>
      <c r="M861" s="123" t="s">
        <v>2305</v>
      </c>
      <c r="N861" s="123">
        <v>26</v>
      </c>
      <c r="O861" s="123">
        <f t="shared" si="28"/>
        <v>9</v>
      </c>
      <c r="P861" s="127" t="s">
        <v>336</v>
      </c>
    </row>
    <row r="862" spans="1:16" s="123" customFormat="1" x14ac:dyDescent="0.25">
      <c r="A862" s="123">
        <v>2015</v>
      </c>
      <c r="B862" s="124">
        <v>60</v>
      </c>
      <c r="C862" s="123" t="s">
        <v>177</v>
      </c>
      <c r="D862" s="123" t="s">
        <v>331</v>
      </c>
      <c r="E862" s="123">
        <v>30001</v>
      </c>
      <c r="F862" s="123">
        <v>35</v>
      </c>
      <c r="G862" s="123">
        <v>23810030001</v>
      </c>
      <c r="H862" s="125" t="s">
        <v>332</v>
      </c>
      <c r="I862" s="123" t="s">
        <v>333</v>
      </c>
      <c r="J862" s="123" t="s">
        <v>2306</v>
      </c>
      <c r="K862" s="123">
        <v>28</v>
      </c>
      <c r="L862" s="126">
        <f t="shared" si="27"/>
        <v>0.8</v>
      </c>
      <c r="M862" s="123" t="s">
        <v>2307</v>
      </c>
      <c r="N862" s="123">
        <v>25</v>
      </c>
      <c r="O862" s="123">
        <f t="shared" si="28"/>
        <v>10</v>
      </c>
      <c r="P862" s="127" t="s">
        <v>336</v>
      </c>
    </row>
    <row r="863" spans="1:16" s="123" customFormat="1" x14ac:dyDescent="0.25">
      <c r="A863" s="123">
        <v>2016</v>
      </c>
      <c r="B863" s="124">
        <v>60</v>
      </c>
      <c r="C863" s="123" t="s">
        <v>177</v>
      </c>
      <c r="D863" s="123" t="s">
        <v>331</v>
      </c>
      <c r="E863" s="123">
        <v>30001</v>
      </c>
      <c r="F863" s="123">
        <v>35</v>
      </c>
      <c r="G863" s="123">
        <v>23810030001</v>
      </c>
      <c r="H863" s="125" t="s">
        <v>332</v>
      </c>
      <c r="I863" s="123" t="s">
        <v>333</v>
      </c>
      <c r="J863" s="123" t="s">
        <v>2308</v>
      </c>
      <c r="K863" s="123">
        <v>21</v>
      </c>
      <c r="L863" s="126">
        <f t="shared" si="27"/>
        <v>0.6</v>
      </c>
      <c r="M863" s="123" t="s">
        <v>2309</v>
      </c>
      <c r="N863" s="123">
        <v>20</v>
      </c>
      <c r="O863" s="123">
        <f t="shared" si="28"/>
        <v>15</v>
      </c>
      <c r="P863" s="127" t="s">
        <v>336</v>
      </c>
    </row>
    <row r="864" spans="1:16" s="123" customFormat="1" x14ac:dyDescent="0.25">
      <c r="A864" s="123">
        <v>2014</v>
      </c>
      <c r="B864" s="124">
        <v>60</v>
      </c>
      <c r="C864" s="123" t="s">
        <v>177</v>
      </c>
      <c r="D864" s="123" t="s">
        <v>331</v>
      </c>
      <c r="E864" s="123">
        <v>31210</v>
      </c>
      <c r="F864" s="123">
        <v>18</v>
      </c>
      <c r="G864" s="123">
        <v>23810031210</v>
      </c>
      <c r="H864" s="125" t="s">
        <v>352</v>
      </c>
      <c r="I864" s="123" t="s">
        <v>353</v>
      </c>
      <c r="J864" s="123" t="s">
        <v>2310</v>
      </c>
      <c r="K864" s="123">
        <v>21</v>
      </c>
      <c r="L864" s="126">
        <f t="shared" si="27"/>
        <v>1.1666666666666667</v>
      </c>
      <c r="M864" s="123" t="s">
        <v>2311</v>
      </c>
      <c r="N864" s="123">
        <v>14</v>
      </c>
      <c r="O864" s="123">
        <f t="shared" si="28"/>
        <v>4</v>
      </c>
      <c r="P864" s="127" t="s">
        <v>336</v>
      </c>
    </row>
    <row r="865" spans="1:16" s="123" customFormat="1" x14ac:dyDescent="0.25">
      <c r="A865" s="123">
        <v>2015</v>
      </c>
      <c r="B865" s="124">
        <v>60</v>
      </c>
      <c r="C865" s="123" t="s">
        <v>177</v>
      </c>
      <c r="D865" s="123" t="s">
        <v>331</v>
      </c>
      <c r="E865" s="123">
        <v>31210</v>
      </c>
      <c r="F865" s="123">
        <v>18</v>
      </c>
      <c r="G865" s="123">
        <v>23810031210</v>
      </c>
      <c r="H865" s="125" t="s">
        <v>352</v>
      </c>
      <c r="I865" s="123" t="s">
        <v>353</v>
      </c>
      <c r="J865" s="123" t="s">
        <v>2312</v>
      </c>
      <c r="K865" s="123">
        <v>26</v>
      </c>
      <c r="L865" s="126">
        <f t="shared" si="27"/>
        <v>1.4444444444444444</v>
      </c>
      <c r="M865" s="123" t="s">
        <v>2313</v>
      </c>
      <c r="N865" s="123">
        <v>17</v>
      </c>
      <c r="O865" s="123">
        <f t="shared" si="28"/>
        <v>1</v>
      </c>
      <c r="P865" s="127" t="s">
        <v>336</v>
      </c>
    </row>
    <row r="866" spans="1:16" s="123" customFormat="1" x14ac:dyDescent="0.25">
      <c r="A866" s="123">
        <v>2016</v>
      </c>
      <c r="B866" s="124">
        <v>60</v>
      </c>
      <c r="C866" s="123" t="s">
        <v>177</v>
      </c>
      <c r="D866" s="123" t="s">
        <v>331</v>
      </c>
      <c r="E866" s="123">
        <v>31210</v>
      </c>
      <c r="F866" s="123">
        <v>18</v>
      </c>
      <c r="G866" s="123">
        <v>23810031210</v>
      </c>
      <c r="H866" s="125" t="s">
        <v>352</v>
      </c>
      <c r="I866" s="123" t="s">
        <v>353</v>
      </c>
      <c r="J866" s="123" t="s">
        <v>2314</v>
      </c>
      <c r="K866" s="123">
        <v>20</v>
      </c>
      <c r="L866" s="126">
        <f t="shared" si="27"/>
        <v>1.1111111111111112</v>
      </c>
      <c r="M866" s="123" t="s">
        <v>2315</v>
      </c>
      <c r="N866" s="123">
        <v>17</v>
      </c>
      <c r="O866" s="123">
        <f t="shared" si="28"/>
        <v>1</v>
      </c>
      <c r="P866" s="127" t="s">
        <v>336</v>
      </c>
    </row>
    <row r="867" spans="1:16" s="123" customFormat="1" x14ac:dyDescent="0.25">
      <c r="A867" s="123">
        <v>2014</v>
      </c>
      <c r="B867" s="124">
        <v>60</v>
      </c>
      <c r="C867" s="123" t="s">
        <v>177</v>
      </c>
      <c r="D867" s="123" t="s">
        <v>399</v>
      </c>
      <c r="E867" s="123">
        <v>25523</v>
      </c>
      <c r="F867" s="123">
        <v>15</v>
      </c>
      <c r="G867" s="123">
        <v>23210025523</v>
      </c>
      <c r="H867" s="125" t="s">
        <v>1657</v>
      </c>
      <c r="I867" s="123" t="s">
        <v>1658</v>
      </c>
      <c r="J867" s="123" t="s">
        <v>2316</v>
      </c>
      <c r="K867" s="123">
        <v>10</v>
      </c>
      <c r="L867" s="126">
        <f t="shared" si="27"/>
        <v>0.66666666666666663</v>
      </c>
      <c r="M867" s="123" t="s">
        <v>2317</v>
      </c>
      <c r="N867" s="123">
        <v>12</v>
      </c>
      <c r="O867" s="123">
        <f t="shared" si="28"/>
        <v>3</v>
      </c>
      <c r="P867" s="127" t="s">
        <v>336</v>
      </c>
    </row>
    <row r="868" spans="1:16" s="123" customFormat="1" x14ac:dyDescent="0.25">
      <c r="A868" s="123">
        <v>2015</v>
      </c>
      <c r="B868" s="124">
        <v>60</v>
      </c>
      <c r="C868" s="123" t="s">
        <v>177</v>
      </c>
      <c r="D868" s="123" t="s">
        <v>399</v>
      </c>
      <c r="E868" s="123">
        <v>25523</v>
      </c>
      <c r="F868" s="123">
        <v>15</v>
      </c>
      <c r="G868" s="123">
        <v>23210025523</v>
      </c>
      <c r="H868" s="125" t="s">
        <v>1657</v>
      </c>
      <c r="I868" s="123" t="s">
        <v>1658</v>
      </c>
      <c r="J868" s="123" t="s">
        <v>2318</v>
      </c>
      <c r="K868" s="123">
        <v>9</v>
      </c>
      <c r="L868" s="126">
        <f t="shared" si="27"/>
        <v>0.6</v>
      </c>
      <c r="M868" s="123" t="s">
        <v>2319</v>
      </c>
      <c r="N868" s="123">
        <v>14</v>
      </c>
      <c r="O868" s="123">
        <f t="shared" si="28"/>
        <v>1</v>
      </c>
      <c r="P868" s="127" t="s">
        <v>336</v>
      </c>
    </row>
    <row r="869" spans="1:16" s="123" customFormat="1" x14ac:dyDescent="0.25">
      <c r="A869" s="123">
        <v>2016</v>
      </c>
      <c r="B869" s="124">
        <v>60</v>
      </c>
      <c r="C869" s="123" t="s">
        <v>177</v>
      </c>
      <c r="D869" s="123" t="s">
        <v>399</v>
      </c>
      <c r="E869" s="123">
        <v>25523</v>
      </c>
      <c r="F869" s="123">
        <v>15</v>
      </c>
      <c r="G869" s="123">
        <v>23210025523</v>
      </c>
      <c r="H869" s="125" t="s">
        <v>1657</v>
      </c>
      <c r="I869" s="123" t="s">
        <v>1658</v>
      </c>
      <c r="J869" s="123" t="s">
        <v>2320</v>
      </c>
      <c r="K869" s="123">
        <v>13</v>
      </c>
      <c r="L869" s="126">
        <f t="shared" si="27"/>
        <v>0.8666666666666667</v>
      </c>
      <c r="M869" s="123" t="s">
        <v>2321</v>
      </c>
      <c r="N869" s="123">
        <v>15</v>
      </c>
      <c r="O869" s="123">
        <f t="shared" si="28"/>
        <v>0</v>
      </c>
      <c r="P869" s="127" t="s">
        <v>336</v>
      </c>
    </row>
    <row r="870" spans="1:16" s="123" customFormat="1" x14ac:dyDescent="0.25">
      <c r="A870" s="123">
        <v>2014</v>
      </c>
      <c r="B870" s="124">
        <v>60</v>
      </c>
      <c r="C870" s="123" t="s">
        <v>177</v>
      </c>
      <c r="D870" s="123" t="s">
        <v>399</v>
      </c>
      <c r="E870" s="123">
        <v>31214</v>
      </c>
      <c r="F870" s="123">
        <v>15</v>
      </c>
      <c r="G870" s="123">
        <v>23210031214</v>
      </c>
      <c r="H870" s="125" t="s">
        <v>1099</v>
      </c>
      <c r="I870" s="123" t="s">
        <v>1100</v>
      </c>
      <c r="J870" s="123" t="s">
        <v>2322</v>
      </c>
      <c r="K870" s="123">
        <v>15</v>
      </c>
      <c r="L870" s="126">
        <f t="shared" si="27"/>
        <v>1</v>
      </c>
      <c r="M870" s="123" t="s">
        <v>2323</v>
      </c>
      <c r="N870" s="123">
        <v>14</v>
      </c>
      <c r="O870" s="123">
        <f t="shared" si="28"/>
        <v>1</v>
      </c>
      <c r="P870" s="127" t="s">
        <v>336</v>
      </c>
    </row>
    <row r="871" spans="1:16" s="123" customFormat="1" x14ac:dyDescent="0.25">
      <c r="A871" s="123">
        <v>2015</v>
      </c>
      <c r="B871" s="124">
        <v>60</v>
      </c>
      <c r="C871" s="123" t="s">
        <v>177</v>
      </c>
      <c r="D871" s="123" t="s">
        <v>399</v>
      </c>
      <c r="E871" s="123">
        <v>31214</v>
      </c>
      <c r="F871" s="123">
        <v>15</v>
      </c>
      <c r="G871" s="123">
        <v>23210031214</v>
      </c>
      <c r="H871" s="125" t="s">
        <v>1099</v>
      </c>
      <c r="I871" s="123" t="s">
        <v>1100</v>
      </c>
      <c r="J871" s="123" t="s">
        <v>2324</v>
      </c>
      <c r="K871" s="123">
        <v>24</v>
      </c>
      <c r="L871" s="126">
        <f t="shared" si="27"/>
        <v>1.6</v>
      </c>
      <c r="M871" s="123" t="s">
        <v>2325</v>
      </c>
      <c r="N871" s="123">
        <v>13</v>
      </c>
      <c r="O871" s="123">
        <f t="shared" si="28"/>
        <v>2</v>
      </c>
      <c r="P871" s="127" t="s">
        <v>336</v>
      </c>
    </row>
    <row r="872" spans="1:16" s="123" customFormat="1" x14ac:dyDescent="0.25">
      <c r="A872" s="123">
        <v>2016</v>
      </c>
      <c r="B872" s="124">
        <v>60</v>
      </c>
      <c r="C872" s="123" t="s">
        <v>177</v>
      </c>
      <c r="D872" s="123" t="s">
        <v>399</v>
      </c>
      <c r="E872" s="123">
        <v>31214</v>
      </c>
      <c r="F872" s="123">
        <v>15</v>
      </c>
      <c r="G872" s="123">
        <v>23210031214</v>
      </c>
      <c r="H872" s="125" t="s">
        <v>1099</v>
      </c>
      <c r="I872" s="123" t="s">
        <v>1100</v>
      </c>
      <c r="J872" s="123" t="s">
        <v>2326</v>
      </c>
      <c r="K872" s="123">
        <v>27</v>
      </c>
      <c r="L872" s="126">
        <f t="shared" si="27"/>
        <v>1.8</v>
      </c>
      <c r="M872" s="123" t="s">
        <v>2327</v>
      </c>
      <c r="N872" s="123">
        <v>15</v>
      </c>
      <c r="O872" s="123">
        <f t="shared" si="28"/>
        <v>0</v>
      </c>
      <c r="P872" s="127" t="s">
        <v>336</v>
      </c>
    </row>
    <row r="873" spans="1:16" s="123" customFormat="1" x14ac:dyDescent="0.25">
      <c r="A873" s="123">
        <v>2014</v>
      </c>
      <c r="B873" s="124">
        <v>60</v>
      </c>
      <c r="C873" s="123" t="s">
        <v>178</v>
      </c>
      <c r="D873" s="123" t="s">
        <v>331</v>
      </c>
      <c r="E873" s="123">
        <v>25007</v>
      </c>
      <c r="F873" s="123">
        <v>15</v>
      </c>
      <c r="G873" s="123">
        <v>23810025007</v>
      </c>
      <c r="H873" s="125" t="s">
        <v>578</v>
      </c>
      <c r="I873" s="123" t="s">
        <v>579</v>
      </c>
      <c r="J873" s="123" t="s">
        <v>2328</v>
      </c>
      <c r="K873" s="123">
        <v>5</v>
      </c>
      <c r="L873" s="126">
        <f t="shared" ref="L873:L936" si="29">K873/F873</f>
        <v>0.33333333333333331</v>
      </c>
      <c r="M873" s="123" t="s">
        <v>2329</v>
      </c>
      <c r="N873" s="123">
        <v>11</v>
      </c>
      <c r="O873" s="123">
        <f t="shared" si="28"/>
        <v>4</v>
      </c>
      <c r="P873" s="127" t="s">
        <v>336</v>
      </c>
    </row>
    <row r="874" spans="1:16" s="123" customFormat="1" x14ac:dyDescent="0.25">
      <c r="A874" s="123">
        <v>2015</v>
      </c>
      <c r="B874" s="124">
        <v>60</v>
      </c>
      <c r="C874" s="123" t="s">
        <v>178</v>
      </c>
      <c r="D874" s="123" t="s">
        <v>331</v>
      </c>
      <c r="E874" s="123">
        <v>25007</v>
      </c>
      <c r="F874" s="123">
        <v>15</v>
      </c>
      <c r="G874" s="123">
        <v>23810025007</v>
      </c>
      <c r="H874" s="125" t="s">
        <v>578</v>
      </c>
      <c r="I874" s="123" t="s">
        <v>579</v>
      </c>
      <c r="J874" s="123" t="s">
        <v>2330</v>
      </c>
      <c r="K874" s="123">
        <v>8</v>
      </c>
      <c r="L874" s="126">
        <f t="shared" si="29"/>
        <v>0.53333333333333333</v>
      </c>
      <c r="M874" s="123" t="s">
        <v>2331</v>
      </c>
      <c r="N874" s="123">
        <v>13</v>
      </c>
      <c r="O874" s="123">
        <f t="shared" si="28"/>
        <v>2</v>
      </c>
      <c r="P874" s="127" t="s">
        <v>336</v>
      </c>
    </row>
    <row r="875" spans="1:16" s="123" customFormat="1" x14ac:dyDescent="0.25">
      <c r="A875" s="123">
        <v>2016</v>
      </c>
      <c r="B875" s="124">
        <v>60</v>
      </c>
      <c r="C875" s="123" t="s">
        <v>178</v>
      </c>
      <c r="D875" s="123" t="s">
        <v>331</v>
      </c>
      <c r="E875" s="123">
        <v>25007</v>
      </c>
      <c r="F875" s="123">
        <v>15</v>
      </c>
      <c r="G875" s="123">
        <v>23810025007</v>
      </c>
      <c r="H875" s="125" t="s">
        <v>578</v>
      </c>
      <c r="I875" s="123" t="s">
        <v>579</v>
      </c>
      <c r="J875" s="123" t="s">
        <v>2332</v>
      </c>
      <c r="K875" s="123">
        <v>5</v>
      </c>
      <c r="L875" s="126">
        <f t="shared" si="29"/>
        <v>0.33333333333333331</v>
      </c>
      <c r="M875" s="123" t="s">
        <v>2333</v>
      </c>
      <c r="N875" s="123">
        <v>13</v>
      </c>
      <c r="O875" s="123">
        <f t="shared" si="28"/>
        <v>2</v>
      </c>
      <c r="P875" s="127" t="s">
        <v>336</v>
      </c>
    </row>
    <row r="876" spans="1:16" s="123" customFormat="1" x14ac:dyDescent="0.25">
      <c r="A876" s="123">
        <v>2014</v>
      </c>
      <c r="B876" s="124">
        <v>60</v>
      </c>
      <c r="C876" s="123" t="s">
        <v>178</v>
      </c>
      <c r="D876" s="123" t="s">
        <v>331</v>
      </c>
      <c r="E876" s="123">
        <v>25516</v>
      </c>
      <c r="F876" s="123">
        <v>30</v>
      </c>
      <c r="G876" s="123">
        <v>23810025516</v>
      </c>
      <c r="H876" s="125" t="s">
        <v>602</v>
      </c>
      <c r="I876" s="123" t="s">
        <v>603</v>
      </c>
      <c r="J876" s="123" t="s">
        <v>2334</v>
      </c>
      <c r="K876" s="123">
        <v>34</v>
      </c>
      <c r="L876" s="126">
        <f t="shared" si="29"/>
        <v>1.1333333333333333</v>
      </c>
      <c r="M876" s="123" t="s">
        <v>2335</v>
      </c>
      <c r="N876" s="123" t="s">
        <v>367</v>
      </c>
      <c r="O876" s="123" t="str">
        <f t="shared" si="28"/>
        <v>-</v>
      </c>
      <c r="P876" s="127" t="s">
        <v>336</v>
      </c>
    </row>
    <row r="877" spans="1:16" s="123" customFormat="1" x14ac:dyDescent="0.25">
      <c r="A877" s="123">
        <v>2015</v>
      </c>
      <c r="B877" s="124">
        <v>60</v>
      </c>
      <c r="C877" s="123" t="s">
        <v>178</v>
      </c>
      <c r="D877" s="123" t="s">
        <v>331</v>
      </c>
      <c r="E877" s="123">
        <v>25516</v>
      </c>
      <c r="F877" s="123">
        <v>30</v>
      </c>
      <c r="G877" s="123">
        <v>23810025516</v>
      </c>
      <c r="H877" s="125" t="s">
        <v>602</v>
      </c>
      <c r="I877" s="123" t="s">
        <v>603</v>
      </c>
      <c r="J877" s="123" t="s">
        <v>2336</v>
      </c>
      <c r="K877" s="123">
        <v>31</v>
      </c>
      <c r="L877" s="126">
        <f t="shared" si="29"/>
        <v>1.0333333333333334</v>
      </c>
      <c r="M877" s="123" t="s">
        <v>2337</v>
      </c>
      <c r="N877" s="123" t="s">
        <v>367</v>
      </c>
      <c r="O877" s="123" t="str">
        <f t="shared" si="28"/>
        <v>-</v>
      </c>
      <c r="P877" s="127" t="s">
        <v>336</v>
      </c>
    </row>
    <row r="878" spans="1:16" s="123" customFormat="1" x14ac:dyDescent="0.25">
      <c r="A878" s="123">
        <v>2016</v>
      </c>
      <c r="B878" s="124">
        <v>60</v>
      </c>
      <c r="C878" s="123" t="s">
        <v>178</v>
      </c>
      <c r="D878" s="123" t="s">
        <v>331</v>
      </c>
      <c r="E878" s="123">
        <v>25516</v>
      </c>
      <c r="F878" s="123">
        <v>30</v>
      </c>
      <c r="G878" s="123">
        <v>23810025516</v>
      </c>
      <c r="H878" s="125" t="s">
        <v>602</v>
      </c>
      <c r="I878" s="123" t="s">
        <v>603</v>
      </c>
      <c r="J878" s="123" t="s">
        <v>2338</v>
      </c>
      <c r="K878" s="123">
        <v>40</v>
      </c>
      <c r="L878" s="126">
        <f t="shared" si="29"/>
        <v>1.3333333333333333</v>
      </c>
      <c r="M878" s="123" t="s">
        <v>2339</v>
      </c>
      <c r="N878" s="123">
        <v>31</v>
      </c>
      <c r="O878" s="123">
        <f t="shared" si="28"/>
        <v>-1</v>
      </c>
      <c r="P878" s="127" t="s">
        <v>336</v>
      </c>
    </row>
    <row r="879" spans="1:16" s="123" customFormat="1" x14ac:dyDescent="0.25">
      <c r="A879" s="123">
        <v>2014</v>
      </c>
      <c r="B879" s="124">
        <v>60</v>
      </c>
      <c r="C879" s="123" t="s">
        <v>178</v>
      </c>
      <c r="D879" s="123" t="s">
        <v>331</v>
      </c>
      <c r="E879" s="123">
        <v>30001</v>
      </c>
      <c r="F879" s="123">
        <v>18</v>
      </c>
      <c r="G879" s="123">
        <v>23810030001</v>
      </c>
      <c r="H879" s="125" t="s">
        <v>332</v>
      </c>
      <c r="I879" s="123" t="s">
        <v>333</v>
      </c>
      <c r="J879" s="123" t="s">
        <v>2340</v>
      </c>
      <c r="K879" s="123">
        <v>10</v>
      </c>
      <c r="L879" s="126">
        <f t="shared" si="29"/>
        <v>0.55555555555555558</v>
      </c>
      <c r="M879" s="123" t="s">
        <v>2341</v>
      </c>
      <c r="N879" s="123">
        <v>17</v>
      </c>
      <c r="O879" s="123">
        <f t="shared" si="28"/>
        <v>1</v>
      </c>
      <c r="P879" s="127" t="s">
        <v>336</v>
      </c>
    </row>
    <row r="880" spans="1:16" s="123" customFormat="1" x14ac:dyDescent="0.25">
      <c r="A880" s="123">
        <v>2015</v>
      </c>
      <c r="B880" s="124">
        <v>60</v>
      </c>
      <c r="C880" s="123" t="s">
        <v>178</v>
      </c>
      <c r="D880" s="123" t="s">
        <v>331</v>
      </c>
      <c r="E880" s="123">
        <v>30001</v>
      </c>
      <c r="F880" s="123">
        <v>18</v>
      </c>
      <c r="G880" s="123">
        <v>23810030001</v>
      </c>
      <c r="H880" s="125" t="s">
        <v>332</v>
      </c>
      <c r="I880" s="123" t="s">
        <v>333</v>
      </c>
      <c r="J880" s="123" t="s">
        <v>2342</v>
      </c>
      <c r="K880" s="123">
        <v>12</v>
      </c>
      <c r="L880" s="126">
        <f t="shared" si="29"/>
        <v>0.66666666666666663</v>
      </c>
      <c r="M880" s="123" t="s">
        <v>2343</v>
      </c>
      <c r="N880" s="123">
        <v>17</v>
      </c>
      <c r="O880" s="123">
        <f t="shared" si="28"/>
        <v>1</v>
      </c>
      <c r="P880" s="127" t="s">
        <v>336</v>
      </c>
    </row>
    <row r="881" spans="1:16" s="123" customFormat="1" x14ac:dyDescent="0.25">
      <c r="A881" s="123">
        <v>2016</v>
      </c>
      <c r="B881" s="124">
        <v>60</v>
      </c>
      <c r="C881" s="123" t="s">
        <v>178</v>
      </c>
      <c r="D881" s="123" t="s">
        <v>331</v>
      </c>
      <c r="E881" s="123">
        <v>30001</v>
      </c>
      <c r="F881" s="123">
        <v>18</v>
      </c>
      <c r="G881" s="123">
        <v>23810030001</v>
      </c>
      <c r="H881" s="125" t="s">
        <v>332</v>
      </c>
      <c r="I881" s="123" t="s">
        <v>333</v>
      </c>
      <c r="J881" s="123" t="s">
        <v>2344</v>
      </c>
      <c r="K881" s="123">
        <v>13</v>
      </c>
      <c r="L881" s="126">
        <f t="shared" si="29"/>
        <v>0.72222222222222221</v>
      </c>
      <c r="M881" s="123" t="s">
        <v>2345</v>
      </c>
      <c r="N881" s="123">
        <v>14</v>
      </c>
      <c r="O881" s="123">
        <f t="shared" si="28"/>
        <v>4</v>
      </c>
      <c r="P881" s="127" t="s">
        <v>336</v>
      </c>
    </row>
    <row r="882" spans="1:16" s="123" customFormat="1" x14ac:dyDescent="0.25">
      <c r="A882" s="123">
        <v>2014</v>
      </c>
      <c r="B882" s="124">
        <v>60</v>
      </c>
      <c r="C882" s="123" t="s">
        <v>178</v>
      </c>
      <c r="D882" s="123" t="s">
        <v>331</v>
      </c>
      <c r="E882" s="123">
        <v>31106</v>
      </c>
      <c r="F882" s="123">
        <v>18</v>
      </c>
      <c r="G882" s="123">
        <v>23810031106</v>
      </c>
      <c r="H882" s="125" t="s">
        <v>1016</v>
      </c>
      <c r="I882" s="123" t="s">
        <v>1017</v>
      </c>
      <c r="J882" s="123" t="s">
        <v>2346</v>
      </c>
      <c r="K882" s="123">
        <v>26</v>
      </c>
      <c r="L882" s="126">
        <f t="shared" si="29"/>
        <v>1.4444444444444444</v>
      </c>
      <c r="M882" s="123" t="s">
        <v>2347</v>
      </c>
      <c r="N882" s="123">
        <v>26</v>
      </c>
      <c r="O882" s="123">
        <f t="shared" si="28"/>
        <v>-8</v>
      </c>
      <c r="P882" s="127" t="s">
        <v>336</v>
      </c>
    </row>
    <row r="883" spans="1:16" s="123" customFormat="1" x14ac:dyDescent="0.25">
      <c r="A883" s="123">
        <v>2015</v>
      </c>
      <c r="B883" s="124">
        <v>60</v>
      </c>
      <c r="C883" s="123" t="s">
        <v>178</v>
      </c>
      <c r="D883" s="123" t="s">
        <v>331</v>
      </c>
      <c r="E883" s="123">
        <v>31106</v>
      </c>
      <c r="F883" s="123">
        <v>35</v>
      </c>
      <c r="G883" s="123">
        <v>23810031106</v>
      </c>
      <c r="H883" s="125" t="s">
        <v>1016</v>
      </c>
      <c r="I883" s="123" t="s">
        <v>1017</v>
      </c>
      <c r="J883" s="123" t="s">
        <v>2348</v>
      </c>
      <c r="K883" s="123">
        <v>20</v>
      </c>
      <c r="L883" s="126">
        <f t="shared" si="29"/>
        <v>0.5714285714285714</v>
      </c>
      <c r="M883" s="123" t="s">
        <v>2349</v>
      </c>
      <c r="N883" s="123">
        <v>25</v>
      </c>
      <c r="O883" s="123">
        <f t="shared" si="28"/>
        <v>10</v>
      </c>
      <c r="P883" s="127" t="s">
        <v>336</v>
      </c>
    </row>
    <row r="884" spans="1:16" s="123" customFormat="1" x14ac:dyDescent="0.25">
      <c r="A884" s="123">
        <v>2016</v>
      </c>
      <c r="B884" s="124">
        <v>60</v>
      </c>
      <c r="C884" s="123" t="s">
        <v>178</v>
      </c>
      <c r="D884" s="123" t="s">
        <v>331</v>
      </c>
      <c r="E884" s="123">
        <v>31106</v>
      </c>
      <c r="F884" s="123">
        <v>32</v>
      </c>
      <c r="G884" s="123">
        <v>23810031106</v>
      </c>
      <c r="H884" s="125" t="s">
        <v>1016</v>
      </c>
      <c r="I884" s="123" t="s">
        <v>1017</v>
      </c>
      <c r="J884" s="123" t="s">
        <v>2350</v>
      </c>
      <c r="K884" s="123">
        <v>30</v>
      </c>
      <c r="L884" s="126">
        <f t="shared" si="29"/>
        <v>0.9375</v>
      </c>
      <c r="M884" s="123" t="s">
        <v>2351</v>
      </c>
      <c r="N884" s="123">
        <v>29</v>
      </c>
      <c r="O884" s="123">
        <f t="shared" si="28"/>
        <v>3</v>
      </c>
      <c r="P884" s="127" t="s">
        <v>336</v>
      </c>
    </row>
    <row r="885" spans="1:16" s="123" customFormat="1" x14ac:dyDescent="0.25">
      <c r="A885" s="123">
        <v>2014</v>
      </c>
      <c r="B885" s="124">
        <v>60</v>
      </c>
      <c r="C885" s="123" t="s">
        <v>178</v>
      </c>
      <c r="D885" s="123" t="s">
        <v>331</v>
      </c>
      <c r="E885" s="123">
        <v>31108</v>
      </c>
      <c r="F885" s="123">
        <v>17</v>
      </c>
      <c r="G885" s="123">
        <v>23810031108</v>
      </c>
      <c r="H885" s="125" t="s">
        <v>2352</v>
      </c>
      <c r="I885" s="123" t="s">
        <v>2353</v>
      </c>
      <c r="J885" s="123" t="s">
        <v>2354</v>
      </c>
      <c r="K885" s="123">
        <v>5</v>
      </c>
      <c r="L885" s="126">
        <f t="shared" si="29"/>
        <v>0.29411764705882354</v>
      </c>
      <c r="M885" s="123" t="s">
        <v>2355</v>
      </c>
      <c r="N885" s="123">
        <v>5</v>
      </c>
      <c r="O885" s="123">
        <f t="shared" si="28"/>
        <v>12</v>
      </c>
      <c r="P885" s="127" t="s">
        <v>336</v>
      </c>
    </row>
    <row r="886" spans="1:16" s="123" customFormat="1" x14ac:dyDescent="0.25">
      <c r="A886" s="123">
        <v>2015</v>
      </c>
      <c r="B886" s="124">
        <v>60</v>
      </c>
      <c r="C886" s="123" t="s">
        <v>178</v>
      </c>
      <c r="D886" s="123" t="s">
        <v>331</v>
      </c>
      <c r="E886" s="123">
        <v>31202</v>
      </c>
      <c r="F886" s="123">
        <v>17</v>
      </c>
      <c r="G886" s="123">
        <v>23810031202</v>
      </c>
      <c r="H886" s="125" t="s">
        <v>341</v>
      </c>
      <c r="I886" s="123" t="s">
        <v>342</v>
      </c>
      <c r="J886" s="123" t="s">
        <v>2356</v>
      </c>
      <c r="K886" s="123">
        <v>19</v>
      </c>
      <c r="L886" s="126">
        <f t="shared" si="29"/>
        <v>1.1176470588235294</v>
      </c>
      <c r="M886" s="123" t="s">
        <v>2357</v>
      </c>
      <c r="N886" s="123">
        <v>18</v>
      </c>
      <c r="O886" s="123">
        <f t="shared" si="28"/>
        <v>-1</v>
      </c>
      <c r="P886" s="127" t="s">
        <v>336</v>
      </c>
    </row>
    <row r="887" spans="1:16" s="123" customFormat="1" x14ac:dyDescent="0.25">
      <c r="A887" s="123">
        <v>2016</v>
      </c>
      <c r="B887" s="124">
        <v>60</v>
      </c>
      <c r="C887" s="123" t="s">
        <v>178</v>
      </c>
      <c r="D887" s="123" t="s">
        <v>331</v>
      </c>
      <c r="E887" s="123">
        <v>31202</v>
      </c>
      <c r="F887" s="123">
        <v>17</v>
      </c>
      <c r="G887" s="123">
        <v>23810031202</v>
      </c>
      <c r="H887" s="125" t="s">
        <v>341</v>
      </c>
      <c r="I887" s="123" t="s">
        <v>342</v>
      </c>
      <c r="J887" s="123" t="s">
        <v>2358</v>
      </c>
      <c r="K887" s="123">
        <v>23</v>
      </c>
      <c r="L887" s="126">
        <f t="shared" si="29"/>
        <v>1.3529411764705883</v>
      </c>
      <c r="M887" s="123" t="s">
        <v>2359</v>
      </c>
      <c r="N887" s="123">
        <v>18</v>
      </c>
      <c r="O887" s="123">
        <f t="shared" si="28"/>
        <v>-1</v>
      </c>
      <c r="P887" s="127" t="s">
        <v>336</v>
      </c>
    </row>
    <row r="888" spans="1:16" s="123" customFormat="1" x14ac:dyDescent="0.25">
      <c r="A888" s="123">
        <v>2014</v>
      </c>
      <c r="B888" s="124">
        <v>60</v>
      </c>
      <c r="C888" s="123" t="s">
        <v>178</v>
      </c>
      <c r="D888" s="123" t="s">
        <v>331</v>
      </c>
      <c r="E888" s="123">
        <v>33005</v>
      </c>
      <c r="F888" s="123">
        <v>30</v>
      </c>
      <c r="G888" s="123">
        <v>23810033005</v>
      </c>
      <c r="H888" s="125" t="s">
        <v>363</v>
      </c>
      <c r="I888" s="123" t="s">
        <v>364</v>
      </c>
      <c r="J888" s="123" t="s">
        <v>2360</v>
      </c>
      <c r="K888" s="123">
        <v>46</v>
      </c>
      <c r="L888" s="126">
        <f t="shared" si="29"/>
        <v>1.5333333333333334</v>
      </c>
      <c r="M888" s="123" t="s">
        <v>2361</v>
      </c>
      <c r="N888" s="123" t="s">
        <v>367</v>
      </c>
      <c r="O888" s="123" t="str">
        <f t="shared" si="28"/>
        <v>-</v>
      </c>
      <c r="P888" s="127" t="s">
        <v>336</v>
      </c>
    </row>
    <row r="889" spans="1:16" s="123" customFormat="1" x14ac:dyDescent="0.25">
      <c r="A889" s="123">
        <v>2015</v>
      </c>
      <c r="B889" s="124">
        <v>60</v>
      </c>
      <c r="C889" s="123" t="s">
        <v>178</v>
      </c>
      <c r="D889" s="123" t="s">
        <v>331</v>
      </c>
      <c r="E889" s="123">
        <v>33005</v>
      </c>
      <c r="F889" s="123">
        <v>30</v>
      </c>
      <c r="G889" s="123">
        <v>23810033005</v>
      </c>
      <c r="H889" s="125" t="s">
        <v>363</v>
      </c>
      <c r="I889" s="123" t="s">
        <v>364</v>
      </c>
      <c r="J889" s="123" t="s">
        <v>2362</v>
      </c>
      <c r="K889" s="123">
        <v>27</v>
      </c>
      <c r="L889" s="126">
        <f t="shared" si="29"/>
        <v>0.9</v>
      </c>
      <c r="M889" s="123" t="s">
        <v>2363</v>
      </c>
      <c r="N889" s="123" t="s">
        <v>367</v>
      </c>
      <c r="O889" s="123" t="str">
        <f t="shared" si="28"/>
        <v>-</v>
      </c>
      <c r="P889" s="127" t="s">
        <v>336</v>
      </c>
    </row>
    <row r="890" spans="1:16" s="123" customFormat="1" x14ac:dyDescent="0.25">
      <c r="A890" s="123">
        <v>2016</v>
      </c>
      <c r="B890" s="124">
        <v>60</v>
      </c>
      <c r="C890" s="123" t="s">
        <v>178</v>
      </c>
      <c r="D890" s="123" t="s">
        <v>331</v>
      </c>
      <c r="E890" s="123">
        <v>33005</v>
      </c>
      <c r="F890" s="123">
        <v>30</v>
      </c>
      <c r="G890" s="123">
        <v>23810033005</v>
      </c>
      <c r="H890" s="125" t="s">
        <v>363</v>
      </c>
      <c r="I890" s="123" t="s">
        <v>364</v>
      </c>
      <c r="J890" s="123" t="s">
        <v>2364</v>
      </c>
      <c r="K890" s="123">
        <v>36</v>
      </c>
      <c r="L890" s="126">
        <f t="shared" si="29"/>
        <v>1.2</v>
      </c>
      <c r="M890" s="123" t="s">
        <v>2365</v>
      </c>
      <c r="N890" s="123">
        <v>30</v>
      </c>
      <c r="O890" s="123">
        <f t="shared" si="28"/>
        <v>0</v>
      </c>
      <c r="P890" s="127" t="s">
        <v>336</v>
      </c>
    </row>
    <row r="891" spans="1:16" s="123" customFormat="1" x14ac:dyDescent="0.25">
      <c r="A891" s="123">
        <v>2014</v>
      </c>
      <c r="B891" s="124">
        <v>60</v>
      </c>
      <c r="C891" s="123" t="s">
        <v>178</v>
      </c>
      <c r="D891" s="123" t="s">
        <v>399</v>
      </c>
      <c r="E891" s="123">
        <v>31122</v>
      </c>
      <c r="F891" s="123">
        <v>30</v>
      </c>
      <c r="G891" s="123">
        <v>23210031122</v>
      </c>
      <c r="H891" s="125" t="s">
        <v>1053</v>
      </c>
      <c r="I891" s="123" t="s">
        <v>1054</v>
      </c>
      <c r="J891" s="123" t="s">
        <v>2366</v>
      </c>
      <c r="K891" s="123">
        <v>24</v>
      </c>
      <c r="L891" s="126">
        <f t="shared" si="29"/>
        <v>0.8</v>
      </c>
      <c r="M891" s="123" t="s">
        <v>2367</v>
      </c>
      <c r="N891" s="123" t="s">
        <v>367</v>
      </c>
      <c r="O891" s="123" t="str">
        <f t="shared" si="28"/>
        <v>-</v>
      </c>
      <c r="P891" s="127" t="s">
        <v>336</v>
      </c>
    </row>
    <row r="892" spans="1:16" s="123" customFormat="1" x14ac:dyDescent="0.25">
      <c r="A892" s="123">
        <v>2015</v>
      </c>
      <c r="B892" s="124">
        <v>60</v>
      </c>
      <c r="C892" s="123" t="s">
        <v>178</v>
      </c>
      <c r="D892" s="123" t="s">
        <v>399</v>
      </c>
      <c r="E892" s="123">
        <v>31122</v>
      </c>
      <c r="F892" s="123">
        <v>30</v>
      </c>
      <c r="G892" s="123">
        <v>23210031122</v>
      </c>
      <c r="H892" s="125" t="s">
        <v>1053</v>
      </c>
      <c r="I892" s="123" t="s">
        <v>1054</v>
      </c>
      <c r="J892" s="123" t="s">
        <v>2368</v>
      </c>
      <c r="K892" s="123">
        <v>21</v>
      </c>
      <c r="L892" s="126">
        <f t="shared" si="29"/>
        <v>0.7</v>
      </c>
      <c r="M892" s="123" t="s">
        <v>2369</v>
      </c>
      <c r="N892" s="123">
        <v>27</v>
      </c>
      <c r="O892" s="123">
        <f t="shared" si="28"/>
        <v>3</v>
      </c>
      <c r="P892" s="127" t="s">
        <v>336</v>
      </c>
    </row>
    <row r="893" spans="1:16" s="123" customFormat="1" x14ac:dyDescent="0.25">
      <c r="A893" s="123">
        <v>2016</v>
      </c>
      <c r="B893" s="124">
        <v>60</v>
      </c>
      <c r="C893" s="123" t="s">
        <v>178</v>
      </c>
      <c r="D893" s="123" t="s">
        <v>399</v>
      </c>
      <c r="E893" s="123">
        <v>31122</v>
      </c>
      <c r="F893" s="123">
        <v>30</v>
      </c>
      <c r="G893" s="123">
        <v>23210031122</v>
      </c>
      <c r="H893" s="125" t="s">
        <v>1053</v>
      </c>
      <c r="I893" s="123" t="s">
        <v>1054</v>
      </c>
      <c r="J893" s="123" t="s">
        <v>2370</v>
      </c>
      <c r="K893" s="123">
        <v>23</v>
      </c>
      <c r="L893" s="126">
        <f t="shared" si="29"/>
        <v>0.76666666666666672</v>
      </c>
      <c r="M893" s="123" t="s">
        <v>2371</v>
      </c>
      <c r="N893" s="123">
        <v>28</v>
      </c>
      <c r="O893" s="123">
        <f t="shared" si="28"/>
        <v>2</v>
      </c>
      <c r="P893" s="127" t="s">
        <v>336</v>
      </c>
    </row>
    <row r="894" spans="1:16" s="123" customFormat="1" x14ac:dyDescent="0.25">
      <c r="A894" s="123">
        <v>2014</v>
      </c>
      <c r="B894" s="124">
        <v>60</v>
      </c>
      <c r="C894" s="123" t="s">
        <v>179</v>
      </c>
      <c r="D894" s="123" t="s">
        <v>331</v>
      </c>
      <c r="E894" s="123">
        <v>22105</v>
      </c>
      <c r="F894" s="123">
        <v>12</v>
      </c>
      <c r="G894" s="123">
        <v>23810022105</v>
      </c>
      <c r="H894" s="125" t="s">
        <v>2372</v>
      </c>
      <c r="I894" s="123" t="s">
        <v>2373</v>
      </c>
      <c r="J894" s="123" t="s">
        <v>2374</v>
      </c>
      <c r="K894" s="123">
        <v>122</v>
      </c>
      <c r="L894" s="126">
        <f t="shared" si="29"/>
        <v>10.166666666666666</v>
      </c>
      <c r="M894" s="123" t="s">
        <v>2375</v>
      </c>
      <c r="N894" s="123">
        <v>12</v>
      </c>
      <c r="O894" s="123">
        <f t="shared" si="28"/>
        <v>0</v>
      </c>
      <c r="P894" s="127" t="s">
        <v>336</v>
      </c>
    </row>
    <row r="895" spans="1:16" s="123" customFormat="1" x14ac:dyDescent="0.25">
      <c r="A895" s="123">
        <v>2015</v>
      </c>
      <c r="B895" s="124">
        <v>60</v>
      </c>
      <c r="C895" s="123" t="s">
        <v>179</v>
      </c>
      <c r="D895" s="123" t="s">
        <v>331</v>
      </c>
      <c r="E895" s="123">
        <v>22105</v>
      </c>
      <c r="F895" s="123">
        <v>12</v>
      </c>
      <c r="G895" s="123">
        <v>23810022105</v>
      </c>
      <c r="H895" s="125" t="s">
        <v>2372</v>
      </c>
      <c r="I895" s="123" t="s">
        <v>2373</v>
      </c>
      <c r="J895" s="123" t="s">
        <v>2376</v>
      </c>
      <c r="K895" s="123">
        <v>89</v>
      </c>
      <c r="L895" s="126">
        <f t="shared" si="29"/>
        <v>7.416666666666667</v>
      </c>
      <c r="M895" s="123" t="s">
        <v>2377</v>
      </c>
      <c r="N895" s="123">
        <v>10</v>
      </c>
      <c r="O895" s="123">
        <f t="shared" si="28"/>
        <v>2</v>
      </c>
      <c r="P895" s="127" t="s">
        <v>336</v>
      </c>
    </row>
    <row r="896" spans="1:16" s="123" customFormat="1" x14ac:dyDescent="0.25">
      <c r="A896" s="123">
        <v>2016</v>
      </c>
      <c r="B896" s="124">
        <v>60</v>
      </c>
      <c r="C896" s="123" t="s">
        <v>179</v>
      </c>
      <c r="D896" s="123" t="s">
        <v>331</v>
      </c>
      <c r="E896" s="123">
        <v>22105</v>
      </c>
      <c r="F896" s="123">
        <v>20</v>
      </c>
      <c r="G896" s="123">
        <v>23810022105</v>
      </c>
      <c r="H896" s="125" t="s">
        <v>2372</v>
      </c>
      <c r="I896" s="123" t="s">
        <v>2373</v>
      </c>
      <c r="J896" s="123" t="s">
        <v>2378</v>
      </c>
      <c r="K896" s="123">
        <v>106</v>
      </c>
      <c r="L896" s="126">
        <f t="shared" si="29"/>
        <v>5.3</v>
      </c>
      <c r="M896" s="123" t="s">
        <v>2379</v>
      </c>
      <c r="N896" s="123">
        <v>18</v>
      </c>
      <c r="O896" s="123">
        <f t="shared" si="28"/>
        <v>2</v>
      </c>
      <c r="P896" s="127" t="s">
        <v>336</v>
      </c>
    </row>
    <row r="897" spans="1:16" s="123" customFormat="1" x14ac:dyDescent="0.25">
      <c r="A897" s="123">
        <v>2014</v>
      </c>
      <c r="B897" s="124">
        <v>60</v>
      </c>
      <c r="C897" s="123" t="s">
        <v>179</v>
      </c>
      <c r="D897" s="123" t="s">
        <v>331</v>
      </c>
      <c r="E897" s="123">
        <v>22106</v>
      </c>
      <c r="F897" s="123">
        <v>12</v>
      </c>
      <c r="G897" s="123">
        <v>23810022106</v>
      </c>
      <c r="H897" s="125" t="s">
        <v>757</v>
      </c>
      <c r="I897" s="123" t="s">
        <v>758</v>
      </c>
      <c r="J897" s="123" t="s">
        <v>2380</v>
      </c>
      <c r="K897" s="123">
        <v>36</v>
      </c>
      <c r="L897" s="126">
        <f t="shared" si="29"/>
        <v>3</v>
      </c>
      <c r="M897" s="123" t="s">
        <v>2381</v>
      </c>
      <c r="N897" s="123">
        <v>12</v>
      </c>
      <c r="O897" s="123">
        <f t="shared" si="28"/>
        <v>0</v>
      </c>
      <c r="P897" s="127" t="s">
        <v>336</v>
      </c>
    </row>
    <row r="898" spans="1:16" s="123" customFormat="1" x14ac:dyDescent="0.25">
      <c r="A898" s="123">
        <v>2015</v>
      </c>
      <c r="B898" s="124">
        <v>60</v>
      </c>
      <c r="C898" s="123" t="s">
        <v>179</v>
      </c>
      <c r="D898" s="123" t="s">
        <v>331</v>
      </c>
      <c r="E898" s="123">
        <v>22106</v>
      </c>
      <c r="F898" s="123">
        <v>12</v>
      </c>
      <c r="G898" s="123">
        <v>23810022106</v>
      </c>
      <c r="H898" s="125" t="s">
        <v>757</v>
      </c>
      <c r="I898" s="123" t="s">
        <v>758</v>
      </c>
      <c r="J898" s="123" t="s">
        <v>2382</v>
      </c>
      <c r="K898" s="123">
        <v>27</v>
      </c>
      <c r="L898" s="126">
        <f t="shared" si="29"/>
        <v>2.25</v>
      </c>
      <c r="M898" s="123" t="s">
        <v>2383</v>
      </c>
      <c r="N898" s="123">
        <v>12</v>
      </c>
      <c r="O898" s="123">
        <f t="shared" si="28"/>
        <v>0</v>
      </c>
      <c r="P898" s="127" t="s">
        <v>336</v>
      </c>
    </row>
    <row r="899" spans="1:16" s="123" customFormat="1" x14ac:dyDescent="0.25">
      <c r="A899" s="123">
        <v>2016</v>
      </c>
      <c r="B899" s="124">
        <v>60</v>
      </c>
      <c r="C899" s="123" t="s">
        <v>179</v>
      </c>
      <c r="D899" s="123" t="s">
        <v>331</v>
      </c>
      <c r="E899" s="123">
        <v>22106</v>
      </c>
      <c r="F899" s="123">
        <v>12</v>
      </c>
      <c r="G899" s="123">
        <v>23810022106</v>
      </c>
      <c r="H899" s="125" t="s">
        <v>757</v>
      </c>
      <c r="I899" s="123" t="s">
        <v>758</v>
      </c>
      <c r="J899" s="123" t="s">
        <v>2384</v>
      </c>
      <c r="K899" s="123">
        <v>31</v>
      </c>
      <c r="L899" s="126">
        <f t="shared" si="29"/>
        <v>2.5833333333333335</v>
      </c>
      <c r="M899" s="123" t="s">
        <v>2385</v>
      </c>
      <c r="N899" s="123">
        <v>12</v>
      </c>
      <c r="O899" s="123">
        <f t="shared" ref="O899:O962" si="30">IFERROR(F899-N899,"-")</f>
        <v>0</v>
      </c>
      <c r="P899" s="127" t="s">
        <v>336</v>
      </c>
    </row>
    <row r="900" spans="1:16" s="123" customFormat="1" x14ac:dyDescent="0.25">
      <c r="A900" s="123">
        <v>2014</v>
      </c>
      <c r="B900" s="124">
        <v>60</v>
      </c>
      <c r="C900" s="123" t="s">
        <v>179</v>
      </c>
      <c r="D900" s="123" t="s">
        <v>331</v>
      </c>
      <c r="E900" s="123">
        <v>22503</v>
      </c>
      <c r="F900" s="123">
        <v>15</v>
      </c>
      <c r="G900" s="123">
        <v>23810022503</v>
      </c>
      <c r="H900" s="125" t="s">
        <v>1326</v>
      </c>
      <c r="I900" s="123" t="s">
        <v>1327</v>
      </c>
      <c r="J900" s="123" t="s">
        <v>2386</v>
      </c>
      <c r="K900" s="123">
        <v>10</v>
      </c>
      <c r="L900" s="126">
        <f t="shared" si="29"/>
        <v>0.66666666666666663</v>
      </c>
      <c r="M900" s="123" t="s">
        <v>2387</v>
      </c>
      <c r="N900" s="123">
        <v>14</v>
      </c>
      <c r="O900" s="123">
        <f t="shared" si="30"/>
        <v>1</v>
      </c>
      <c r="P900" s="127" t="s">
        <v>336</v>
      </c>
    </row>
    <row r="901" spans="1:16" s="123" customFormat="1" x14ac:dyDescent="0.25">
      <c r="A901" s="123">
        <v>2015</v>
      </c>
      <c r="B901" s="124">
        <v>60</v>
      </c>
      <c r="C901" s="123" t="s">
        <v>179</v>
      </c>
      <c r="D901" s="123" t="s">
        <v>331</v>
      </c>
      <c r="E901" s="123">
        <v>22503</v>
      </c>
      <c r="F901" s="123">
        <v>15</v>
      </c>
      <c r="G901" s="123">
        <v>23810022503</v>
      </c>
      <c r="H901" s="125" t="s">
        <v>1326</v>
      </c>
      <c r="I901" s="123" t="s">
        <v>1327</v>
      </c>
      <c r="J901" s="123" t="s">
        <v>2388</v>
      </c>
      <c r="K901" s="123">
        <v>5</v>
      </c>
      <c r="L901" s="126">
        <f t="shared" si="29"/>
        <v>0.33333333333333331</v>
      </c>
      <c r="M901" s="123" t="s">
        <v>2389</v>
      </c>
      <c r="N901" s="123">
        <v>10</v>
      </c>
      <c r="O901" s="123">
        <f t="shared" si="30"/>
        <v>5</v>
      </c>
      <c r="P901" s="127" t="s">
        <v>336</v>
      </c>
    </row>
    <row r="902" spans="1:16" s="123" customFormat="1" x14ac:dyDescent="0.25">
      <c r="A902" s="123">
        <v>2016</v>
      </c>
      <c r="B902" s="124">
        <v>60</v>
      </c>
      <c r="C902" s="123" t="s">
        <v>179</v>
      </c>
      <c r="D902" s="123" t="s">
        <v>331</v>
      </c>
      <c r="E902" s="123">
        <v>22503</v>
      </c>
      <c r="F902" s="123">
        <v>10</v>
      </c>
      <c r="G902" s="123">
        <v>23810022503</v>
      </c>
      <c r="H902" s="125" t="s">
        <v>1326</v>
      </c>
      <c r="I902" s="123" t="s">
        <v>1327</v>
      </c>
      <c r="J902" s="123" t="s">
        <v>2390</v>
      </c>
      <c r="K902" s="123">
        <v>7</v>
      </c>
      <c r="L902" s="126">
        <f t="shared" si="29"/>
        <v>0.7</v>
      </c>
      <c r="M902" s="123" t="s">
        <v>2391</v>
      </c>
      <c r="N902" s="123">
        <v>10</v>
      </c>
      <c r="O902" s="123">
        <f t="shared" si="30"/>
        <v>0</v>
      </c>
      <c r="P902" s="127" t="s">
        <v>336</v>
      </c>
    </row>
    <row r="903" spans="1:16" s="123" customFormat="1" x14ac:dyDescent="0.25">
      <c r="A903" s="123">
        <v>2014</v>
      </c>
      <c r="B903" s="124">
        <v>60</v>
      </c>
      <c r="C903" s="123" t="s">
        <v>179</v>
      </c>
      <c r="D903" s="123" t="s">
        <v>331</v>
      </c>
      <c r="E903" s="123">
        <v>25509</v>
      </c>
      <c r="F903" s="123">
        <v>30</v>
      </c>
      <c r="G903" s="123">
        <v>23810025509</v>
      </c>
      <c r="H903" s="125" t="s">
        <v>1340</v>
      </c>
      <c r="I903" s="123" t="s">
        <v>1341</v>
      </c>
      <c r="J903" s="123" t="s">
        <v>2392</v>
      </c>
      <c r="K903" s="123">
        <v>20</v>
      </c>
      <c r="L903" s="126">
        <f t="shared" si="29"/>
        <v>0.66666666666666663</v>
      </c>
      <c r="M903" s="123" t="s">
        <v>2393</v>
      </c>
      <c r="N903" s="123">
        <v>28</v>
      </c>
      <c r="O903" s="123">
        <f t="shared" si="30"/>
        <v>2</v>
      </c>
      <c r="P903" s="127" t="s">
        <v>336</v>
      </c>
    </row>
    <row r="904" spans="1:16" s="123" customFormat="1" x14ac:dyDescent="0.25">
      <c r="A904" s="123">
        <v>2015</v>
      </c>
      <c r="B904" s="124">
        <v>60</v>
      </c>
      <c r="C904" s="123" t="s">
        <v>179</v>
      </c>
      <c r="D904" s="123" t="s">
        <v>331</v>
      </c>
      <c r="E904" s="123">
        <v>25509</v>
      </c>
      <c r="F904" s="123">
        <v>30</v>
      </c>
      <c r="G904" s="123">
        <v>23810025509</v>
      </c>
      <c r="H904" s="125" t="s">
        <v>1340</v>
      </c>
      <c r="I904" s="123" t="s">
        <v>1341</v>
      </c>
      <c r="J904" s="123" t="s">
        <v>2394</v>
      </c>
      <c r="K904" s="123">
        <v>25</v>
      </c>
      <c r="L904" s="126">
        <f t="shared" si="29"/>
        <v>0.83333333333333337</v>
      </c>
      <c r="M904" s="123" t="s">
        <v>2395</v>
      </c>
      <c r="N904" s="123">
        <v>29</v>
      </c>
      <c r="O904" s="123">
        <f t="shared" si="30"/>
        <v>1</v>
      </c>
      <c r="P904" s="127" t="s">
        <v>336</v>
      </c>
    </row>
    <row r="905" spans="1:16" s="123" customFormat="1" x14ac:dyDescent="0.25">
      <c r="A905" s="123">
        <v>2016</v>
      </c>
      <c r="B905" s="124">
        <v>60</v>
      </c>
      <c r="C905" s="123" t="s">
        <v>179</v>
      </c>
      <c r="D905" s="123" t="s">
        <v>331</v>
      </c>
      <c r="E905" s="123">
        <v>25509</v>
      </c>
      <c r="F905" s="123">
        <v>30</v>
      </c>
      <c r="G905" s="123">
        <v>23810025509</v>
      </c>
      <c r="H905" s="125" t="s">
        <v>1340</v>
      </c>
      <c r="I905" s="123" t="s">
        <v>1341</v>
      </c>
      <c r="J905" s="123" t="s">
        <v>2396</v>
      </c>
      <c r="K905" s="123">
        <v>9</v>
      </c>
      <c r="L905" s="126">
        <f t="shared" si="29"/>
        <v>0.3</v>
      </c>
      <c r="M905" s="123" t="s">
        <v>2397</v>
      </c>
      <c r="N905" s="123">
        <v>23</v>
      </c>
      <c r="O905" s="123">
        <f t="shared" si="30"/>
        <v>7</v>
      </c>
      <c r="P905" s="127" t="s">
        <v>336</v>
      </c>
    </row>
    <row r="906" spans="1:16" s="123" customFormat="1" x14ac:dyDescent="0.25">
      <c r="A906" s="123">
        <v>2014</v>
      </c>
      <c r="B906" s="124">
        <v>60</v>
      </c>
      <c r="C906" s="123" t="s">
        <v>179</v>
      </c>
      <c r="D906" s="123" t="s">
        <v>331</v>
      </c>
      <c r="E906" s="123">
        <v>25510</v>
      </c>
      <c r="F906" s="123">
        <v>30</v>
      </c>
      <c r="G906" s="123">
        <v>23810025510</v>
      </c>
      <c r="H906" s="125" t="s">
        <v>594</v>
      </c>
      <c r="I906" s="123" t="s">
        <v>595</v>
      </c>
      <c r="J906" s="123" t="s">
        <v>2398</v>
      </c>
      <c r="K906" s="123">
        <v>33</v>
      </c>
      <c r="L906" s="126">
        <f t="shared" si="29"/>
        <v>1.1000000000000001</v>
      </c>
      <c r="M906" s="123" t="s">
        <v>2399</v>
      </c>
      <c r="N906" s="123" t="s">
        <v>367</v>
      </c>
      <c r="O906" s="123" t="str">
        <f t="shared" si="30"/>
        <v>-</v>
      </c>
      <c r="P906" s="127" t="s">
        <v>336</v>
      </c>
    </row>
    <row r="907" spans="1:16" s="123" customFormat="1" x14ac:dyDescent="0.25">
      <c r="A907" s="123">
        <v>2015</v>
      </c>
      <c r="B907" s="124">
        <v>60</v>
      </c>
      <c r="C907" s="123" t="s">
        <v>179</v>
      </c>
      <c r="D907" s="123" t="s">
        <v>331</v>
      </c>
      <c r="E907" s="123">
        <v>25510</v>
      </c>
      <c r="F907" s="123">
        <v>30</v>
      </c>
      <c r="G907" s="123">
        <v>23810025510</v>
      </c>
      <c r="H907" s="125" t="s">
        <v>594</v>
      </c>
      <c r="I907" s="123" t="s">
        <v>595</v>
      </c>
      <c r="J907" s="123" t="s">
        <v>2400</v>
      </c>
      <c r="K907" s="123">
        <v>17</v>
      </c>
      <c r="L907" s="126">
        <f t="shared" si="29"/>
        <v>0.56666666666666665</v>
      </c>
      <c r="M907" s="123" t="s">
        <v>2401</v>
      </c>
      <c r="N907" s="123" t="s">
        <v>367</v>
      </c>
      <c r="O907" s="123" t="str">
        <f t="shared" si="30"/>
        <v>-</v>
      </c>
      <c r="P907" s="127" t="s">
        <v>336</v>
      </c>
    </row>
    <row r="908" spans="1:16" s="123" customFormat="1" x14ac:dyDescent="0.25">
      <c r="A908" s="123">
        <v>2016</v>
      </c>
      <c r="B908" s="124">
        <v>60</v>
      </c>
      <c r="C908" s="123" t="s">
        <v>179</v>
      </c>
      <c r="D908" s="123" t="s">
        <v>331</v>
      </c>
      <c r="E908" s="123">
        <v>25510</v>
      </c>
      <c r="F908" s="123">
        <v>30</v>
      </c>
      <c r="G908" s="123">
        <v>23810025510</v>
      </c>
      <c r="H908" s="125" t="s">
        <v>594</v>
      </c>
      <c r="I908" s="123" t="s">
        <v>595</v>
      </c>
      <c r="J908" s="123" t="s">
        <v>2402</v>
      </c>
      <c r="K908" s="123">
        <v>21</v>
      </c>
      <c r="L908" s="126">
        <f t="shared" si="29"/>
        <v>0.7</v>
      </c>
      <c r="M908" s="123" t="s">
        <v>2403</v>
      </c>
      <c r="N908" s="123">
        <v>29</v>
      </c>
      <c r="O908" s="123">
        <f t="shared" si="30"/>
        <v>1</v>
      </c>
      <c r="P908" s="127" t="s">
        <v>336</v>
      </c>
    </row>
    <row r="909" spans="1:16" s="123" customFormat="1" x14ac:dyDescent="0.25">
      <c r="A909" s="123">
        <v>2014</v>
      </c>
      <c r="B909" s="124">
        <v>60</v>
      </c>
      <c r="C909" s="123" t="s">
        <v>179</v>
      </c>
      <c r="D909" s="123" t="s">
        <v>331</v>
      </c>
      <c r="E909" s="123">
        <v>25516</v>
      </c>
      <c r="F909" s="123">
        <v>30</v>
      </c>
      <c r="G909" s="123">
        <v>23810025516</v>
      </c>
      <c r="H909" s="125" t="s">
        <v>602</v>
      </c>
      <c r="I909" s="123" t="s">
        <v>603</v>
      </c>
      <c r="J909" s="123" t="s">
        <v>2404</v>
      </c>
      <c r="K909" s="123">
        <v>46</v>
      </c>
      <c r="L909" s="126">
        <f t="shared" si="29"/>
        <v>1.5333333333333334</v>
      </c>
      <c r="M909" s="123" t="s">
        <v>2405</v>
      </c>
      <c r="N909" s="123" t="s">
        <v>367</v>
      </c>
      <c r="O909" s="123" t="str">
        <f t="shared" si="30"/>
        <v>-</v>
      </c>
      <c r="P909" s="127" t="s">
        <v>336</v>
      </c>
    </row>
    <row r="910" spans="1:16" s="123" customFormat="1" x14ac:dyDescent="0.25">
      <c r="A910" s="123">
        <v>2015</v>
      </c>
      <c r="B910" s="124">
        <v>60</v>
      </c>
      <c r="C910" s="123" t="s">
        <v>179</v>
      </c>
      <c r="D910" s="123" t="s">
        <v>331</v>
      </c>
      <c r="E910" s="123">
        <v>25516</v>
      </c>
      <c r="F910" s="123">
        <v>30</v>
      </c>
      <c r="G910" s="123">
        <v>23810025516</v>
      </c>
      <c r="H910" s="125" t="s">
        <v>602</v>
      </c>
      <c r="I910" s="123" t="s">
        <v>603</v>
      </c>
      <c r="J910" s="123" t="s">
        <v>2406</v>
      </c>
      <c r="K910" s="123">
        <v>46</v>
      </c>
      <c r="L910" s="126">
        <f t="shared" si="29"/>
        <v>1.5333333333333334</v>
      </c>
      <c r="M910" s="123" t="s">
        <v>2407</v>
      </c>
      <c r="N910" s="123" t="s">
        <v>367</v>
      </c>
      <c r="O910" s="123" t="str">
        <f t="shared" si="30"/>
        <v>-</v>
      </c>
      <c r="P910" s="127" t="s">
        <v>336</v>
      </c>
    </row>
    <row r="911" spans="1:16" s="123" customFormat="1" x14ac:dyDescent="0.25">
      <c r="A911" s="123">
        <v>2016</v>
      </c>
      <c r="B911" s="124">
        <v>60</v>
      </c>
      <c r="C911" s="123" t="s">
        <v>179</v>
      </c>
      <c r="D911" s="123" t="s">
        <v>331</v>
      </c>
      <c r="E911" s="123">
        <v>25516</v>
      </c>
      <c r="F911" s="123">
        <v>30</v>
      </c>
      <c r="G911" s="123">
        <v>23810025516</v>
      </c>
      <c r="H911" s="125" t="s">
        <v>602</v>
      </c>
      <c r="I911" s="123" t="s">
        <v>603</v>
      </c>
      <c r="J911" s="123" t="s">
        <v>2408</v>
      </c>
      <c r="K911" s="123">
        <v>48</v>
      </c>
      <c r="L911" s="126">
        <f t="shared" si="29"/>
        <v>1.6</v>
      </c>
      <c r="M911" s="123" t="s">
        <v>2409</v>
      </c>
      <c r="N911" s="123">
        <v>30</v>
      </c>
      <c r="O911" s="123">
        <f t="shared" si="30"/>
        <v>0</v>
      </c>
      <c r="P911" s="127" t="s">
        <v>336</v>
      </c>
    </row>
    <row r="912" spans="1:16" s="123" customFormat="1" x14ac:dyDescent="0.25">
      <c r="A912" s="123">
        <v>2014</v>
      </c>
      <c r="B912" s="124">
        <v>60</v>
      </c>
      <c r="C912" s="123" t="s">
        <v>179</v>
      </c>
      <c r="D912" s="123" t="s">
        <v>331</v>
      </c>
      <c r="E912" s="123">
        <v>30001</v>
      </c>
      <c r="F912" s="123">
        <v>35</v>
      </c>
      <c r="G912" s="123">
        <v>23810030001</v>
      </c>
      <c r="H912" s="125" t="s">
        <v>332</v>
      </c>
      <c r="I912" s="123" t="s">
        <v>333</v>
      </c>
      <c r="J912" s="123" t="s">
        <v>2410</v>
      </c>
      <c r="K912" s="123">
        <v>18</v>
      </c>
      <c r="L912" s="126">
        <f t="shared" si="29"/>
        <v>0.51428571428571423</v>
      </c>
      <c r="M912" s="123" t="s">
        <v>2411</v>
      </c>
      <c r="N912" s="123">
        <v>34</v>
      </c>
      <c r="O912" s="123">
        <f t="shared" si="30"/>
        <v>1</v>
      </c>
      <c r="P912" s="127" t="s">
        <v>336</v>
      </c>
    </row>
    <row r="913" spans="1:16" s="123" customFormat="1" x14ac:dyDescent="0.25">
      <c r="A913" s="123">
        <v>2015</v>
      </c>
      <c r="B913" s="124">
        <v>60</v>
      </c>
      <c r="C913" s="123" t="s">
        <v>179</v>
      </c>
      <c r="D913" s="123" t="s">
        <v>331</v>
      </c>
      <c r="E913" s="123">
        <v>30001</v>
      </c>
      <c r="F913" s="123">
        <v>35</v>
      </c>
      <c r="G913" s="123">
        <v>23810030001</v>
      </c>
      <c r="H913" s="125" t="s">
        <v>332</v>
      </c>
      <c r="I913" s="123" t="s">
        <v>333</v>
      </c>
      <c r="J913" s="123" t="s">
        <v>2412</v>
      </c>
      <c r="K913" s="123">
        <v>30</v>
      </c>
      <c r="L913" s="126">
        <f t="shared" si="29"/>
        <v>0.8571428571428571</v>
      </c>
      <c r="M913" s="123" t="s">
        <v>2413</v>
      </c>
      <c r="N913" s="123">
        <v>35</v>
      </c>
      <c r="O913" s="123">
        <f t="shared" si="30"/>
        <v>0</v>
      </c>
      <c r="P913" s="127" t="s">
        <v>336</v>
      </c>
    </row>
    <row r="914" spans="1:16" s="123" customFormat="1" x14ac:dyDescent="0.25">
      <c r="A914" s="123">
        <v>2016</v>
      </c>
      <c r="B914" s="124">
        <v>60</v>
      </c>
      <c r="C914" s="123" t="s">
        <v>179</v>
      </c>
      <c r="D914" s="123" t="s">
        <v>331</v>
      </c>
      <c r="E914" s="123">
        <v>30001</v>
      </c>
      <c r="F914" s="123">
        <v>35</v>
      </c>
      <c r="G914" s="123">
        <v>23810030001</v>
      </c>
      <c r="H914" s="125" t="s">
        <v>332</v>
      </c>
      <c r="I914" s="123" t="s">
        <v>333</v>
      </c>
      <c r="J914" s="123" t="s">
        <v>2414</v>
      </c>
      <c r="K914" s="123">
        <v>21</v>
      </c>
      <c r="L914" s="126">
        <f t="shared" si="29"/>
        <v>0.6</v>
      </c>
      <c r="M914" s="123" t="s">
        <v>2415</v>
      </c>
      <c r="N914" s="123">
        <v>30</v>
      </c>
      <c r="O914" s="123">
        <f t="shared" si="30"/>
        <v>5</v>
      </c>
      <c r="P914" s="127" t="s">
        <v>336</v>
      </c>
    </row>
    <row r="915" spans="1:16" s="123" customFormat="1" x14ac:dyDescent="0.25">
      <c r="A915" s="123">
        <v>2014</v>
      </c>
      <c r="B915" s="124">
        <v>60</v>
      </c>
      <c r="C915" s="123" t="s">
        <v>179</v>
      </c>
      <c r="D915" s="123" t="s">
        <v>331</v>
      </c>
      <c r="E915" s="123">
        <v>31202</v>
      </c>
      <c r="F915" s="123">
        <v>35</v>
      </c>
      <c r="G915" s="123">
        <v>23810031202</v>
      </c>
      <c r="H915" s="125" t="s">
        <v>341</v>
      </c>
      <c r="I915" s="123" t="s">
        <v>342</v>
      </c>
      <c r="J915" s="123" t="s">
        <v>2416</v>
      </c>
      <c r="K915" s="123">
        <v>53</v>
      </c>
      <c r="L915" s="126">
        <f t="shared" si="29"/>
        <v>1.5142857142857142</v>
      </c>
      <c r="M915" s="123" t="s">
        <v>2417</v>
      </c>
      <c r="N915" s="123">
        <v>35</v>
      </c>
      <c r="O915" s="123">
        <f t="shared" si="30"/>
        <v>0</v>
      </c>
      <c r="P915" s="127" t="s">
        <v>336</v>
      </c>
    </row>
    <row r="916" spans="1:16" s="123" customFormat="1" x14ac:dyDescent="0.25">
      <c r="A916" s="123">
        <v>2015</v>
      </c>
      <c r="B916" s="124">
        <v>60</v>
      </c>
      <c r="C916" s="123" t="s">
        <v>179</v>
      </c>
      <c r="D916" s="123" t="s">
        <v>331</v>
      </c>
      <c r="E916" s="123">
        <v>31202</v>
      </c>
      <c r="F916" s="123">
        <v>35</v>
      </c>
      <c r="G916" s="123">
        <v>23810031202</v>
      </c>
      <c r="H916" s="125" t="s">
        <v>341</v>
      </c>
      <c r="I916" s="123" t="s">
        <v>342</v>
      </c>
      <c r="J916" s="123" t="s">
        <v>2418</v>
      </c>
      <c r="K916" s="123">
        <v>58</v>
      </c>
      <c r="L916" s="126">
        <f t="shared" si="29"/>
        <v>1.6571428571428573</v>
      </c>
      <c r="M916" s="123" t="s">
        <v>2419</v>
      </c>
      <c r="N916" s="123">
        <v>33</v>
      </c>
      <c r="O916" s="123">
        <f t="shared" si="30"/>
        <v>2</v>
      </c>
      <c r="P916" s="127" t="s">
        <v>336</v>
      </c>
    </row>
    <row r="917" spans="1:16" s="123" customFormat="1" x14ac:dyDescent="0.25">
      <c r="A917" s="123">
        <v>2016</v>
      </c>
      <c r="B917" s="124">
        <v>60</v>
      </c>
      <c r="C917" s="123" t="s">
        <v>179</v>
      </c>
      <c r="D917" s="123" t="s">
        <v>331</v>
      </c>
      <c r="E917" s="123">
        <v>31202</v>
      </c>
      <c r="F917" s="123">
        <v>35</v>
      </c>
      <c r="G917" s="123">
        <v>23810031202</v>
      </c>
      <c r="H917" s="125" t="s">
        <v>341</v>
      </c>
      <c r="I917" s="123" t="s">
        <v>342</v>
      </c>
      <c r="J917" s="123" t="s">
        <v>2420</v>
      </c>
      <c r="K917" s="123">
        <v>46</v>
      </c>
      <c r="L917" s="126">
        <f t="shared" si="29"/>
        <v>1.3142857142857143</v>
      </c>
      <c r="M917" s="123" t="s">
        <v>2421</v>
      </c>
      <c r="N917" s="123">
        <v>34</v>
      </c>
      <c r="O917" s="123">
        <f t="shared" si="30"/>
        <v>1</v>
      </c>
      <c r="P917" s="127" t="s">
        <v>336</v>
      </c>
    </row>
    <row r="918" spans="1:16" s="123" customFormat="1" x14ac:dyDescent="0.25">
      <c r="A918" s="123">
        <v>2014</v>
      </c>
      <c r="B918" s="124">
        <v>60</v>
      </c>
      <c r="C918" s="123" t="s">
        <v>179</v>
      </c>
      <c r="D918" s="123" t="s">
        <v>331</v>
      </c>
      <c r="E918" s="123">
        <v>33005</v>
      </c>
      <c r="F918" s="123">
        <v>30</v>
      </c>
      <c r="G918" s="123">
        <v>23810033005</v>
      </c>
      <c r="H918" s="125" t="s">
        <v>363</v>
      </c>
      <c r="I918" s="123" t="s">
        <v>364</v>
      </c>
      <c r="J918" s="123" t="s">
        <v>2422</v>
      </c>
      <c r="K918" s="123">
        <v>78</v>
      </c>
      <c r="L918" s="126">
        <f t="shared" si="29"/>
        <v>2.6</v>
      </c>
      <c r="M918" s="123" t="s">
        <v>2423</v>
      </c>
      <c r="N918" s="123" t="s">
        <v>367</v>
      </c>
      <c r="O918" s="123" t="str">
        <f t="shared" si="30"/>
        <v>-</v>
      </c>
      <c r="P918" s="127" t="s">
        <v>336</v>
      </c>
    </row>
    <row r="919" spans="1:16" s="123" customFormat="1" x14ac:dyDescent="0.25">
      <c r="A919" s="123">
        <v>2015</v>
      </c>
      <c r="B919" s="124">
        <v>60</v>
      </c>
      <c r="C919" s="123" t="s">
        <v>179</v>
      </c>
      <c r="D919" s="123" t="s">
        <v>331</v>
      </c>
      <c r="E919" s="123">
        <v>33005</v>
      </c>
      <c r="F919" s="123">
        <v>30</v>
      </c>
      <c r="G919" s="123">
        <v>23810033005</v>
      </c>
      <c r="H919" s="125" t="s">
        <v>363</v>
      </c>
      <c r="I919" s="123" t="s">
        <v>364</v>
      </c>
      <c r="J919" s="123" t="s">
        <v>2424</v>
      </c>
      <c r="K919" s="123">
        <v>67</v>
      </c>
      <c r="L919" s="126">
        <f t="shared" si="29"/>
        <v>2.2333333333333334</v>
      </c>
      <c r="M919" s="123" t="s">
        <v>2425</v>
      </c>
      <c r="N919" s="123" t="s">
        <v>367</v>
      </c>
      <c r="O919" s="123" t="str">
        <f t="shared" si="30"/>
        <v>-</v>
      </c>
      <c r="P919" s="127" t="s">
        <v>336</v>
      </c>
    </row>
    <row r="920" spans="1:16" s="123" customFormat="1" x14ac:dyDescent="0.25">
      <c r="A920" s="123">
        <v>2016</v>
      </c>
      <c r="B920" s="124">
        <v>60</v>
      </c>
      <c r="C920" s="123" t="s">
        <v>179</v>
      </c>
      <c r="D920" s="123" t="s">
        <v>331</v>
      </c>
      <c r="E920" s="123">
        <v>33005</v>
      </c>
      <c r="F920" s="123">
        <v>30</v>
      </c>
      <c r="G920" s="123">
        <v>23810033005</v>
      </c>
      <c r="H920" s="125" t="s">
        <v>363</v>
      </c>
      <c r="I920" s="123" t="s">
        <v>364</v>
      </c>
      <c r="J920" s="123" t="s">
        <v>2426</v>
      </c>
      <c r="K920" s="123">
        <v>64</v>
      </c>
      <c r="L920" s="126">
        <f t="shared" si="29"/>
        <v>2.1333333333333333</v>
      </c>
      <c r="M920" s="123" t="s">
        <v>2427</v>
      </c>
      <c r="N920" s="123">
        <v>29</v>
      </c>
      <c r="O920" s="123">
        <f t="shared" si="30"/>
        <v>1</v>
      </c>
      <c r="P920" s="127" t="s">
        <v>336</v>
      </c>
    </row>
    <row r="921" spans="1:16" s="123" customFormat="1" x14ac:dyDescent="0.25">
      <c r="A921" s="123">
        <v>2014</v>
      </c>
      <c r="B921" s="124">
        <v>60</v>
      </c>
      <c r="C921" s="123" t="s">
        <v>179</v>
      </c>
      <c r="D921" s="123" t="s">
        <v>331</v>
      </c>
      <c r="E921" s="123">
        <v>33403</v>
      </c>
      <c r="F921" s="123">
        <v>12</v>
      </c>
      <c r="G921" s="123">
        <v>23810033403</v>
      </c>
      <c r="H921" s="125" t="s">
        <v>811</v>
      </c>
      <c r="I921" s="123" t="s">
        <v>812</v>
      </c>
      <c r="J921" s="123" t="s">
        <v>2428</v>
      </c>
      <c r="K921" s="123">
        <v>21</v>
      </c>
      <c r="L921" s="126">
        <f t="shared" si="29"/>
        <v>1.75</v>
      </c>
      <c r="M921" s="123" t="s">
        <v>2429</v>
      </c>
      <c r="N921" s="123">
        <v>11</v>
      </c>
      <c r="O921" s="123">
        <f t="shared" si="30"/>
        <v>1</v>
      </c>
      <c r="P921" s="127" t="s">
        <v>336</v>
      </c>
    </row>
    <row r="922" spans="1:16" s="123" customFormat="1" x14ac:dyDescent="0.25">
      <c r="A922" s="123">
        <v>2015</v>
      </c>
      <c r="B922" s="124">
        <v>60</v>
      </c>
      <c r="C922" s="123" t="s">
        <v>179</v>
      </c>
      <c r="D922" s="123" t="s">
        <v>331</v>
      </c>
      <c r="E922" s="123">
        <v>33403</v>
      </c>
      <c r="F922" s="123">
        <v>12</v>
      </c>
      <c r="G922" s="123">
        <v>23810033403</v>
      </c>
      <c r="H922" s="125" t="s">
        <v>811</v>
      </c>
      <c r="I922" s="123" t="s">
        <v>812</v>
      </c>
      <c r="J922" s="123" t="s">
        <v>2430</v>
      </c>
      <c r="K922" s="123">
        <v>19</v>
      </c>
      <c r="L922" s="126">
        <f t="shared" si="29"/>
        <v>1.5833333333333333</v>
      </c>
      <c r="M922" s="123" t="s">
        <v>2431</v>
      </c>
      <c r="N922" s="123">
        <v>12</v>
      </c>
      <c r="O922" s="123">
        <f t="shared" si="30"/>
        <v>0</v>
      </c>
      <c r="P922" s="127" t="s">
        <v>336</v>
      </c>
    </row>
    <row r="923" spans="1:16" s="123" customFormat="1" x14ac:dyDescent="0.25">
      <c r="A923" s="123">
        <v>2016</v>
      </c>
      <c r="B923" s="124">
        <v>60</v>
      </c>
      <c r="C923" s="123" t="s">
        <v>179</v>
      </c>
      <c r="D923" s="123" t="s">
        <v>331</v>
      </c>
      <c r="E923" s="123">
        <v>33403</v>
      </c>
      <c r="F923" s="123">
        <v>12</v>
      </c>
      <c r="G923" s="123">
        <v>23810033403</v>
      </c>
      <c r="H923" s="125" t="s">
        <v>811</v>
      </c>
      <c r="I923" s="123" t="s">
        <v>812</v>
      </c>
      <c r="J923" s="123" t="s">
        <v>2432</v>
      </c>
      <c r="K923" s="123">
        <v>11</v>
      </c>
      <c r="L923" s="126">
        <f t="shared" si="29"/>
        <v>0.91666666666666663</v>
      </c>
      <c r="M923" s="123" t="s">
        <v>2433</v>
      </c>
      <c r="N923" s="123">
        <v>11</v>
      </c>
      <c r="O923" s="123">
        <f t="shared" si="30"/>
        <v>1</v>
      </c>
      <c r="P923" s="127" t="s">
        <v>336</v>
      </c>
    </row>
    <row r="924" spans="1:16" s="123" customFormat="1" x14ac:dyDescent="0.25">
      <c r="A924" s="123">
        <v>2014</v>
      </c>
      <c r="B924" s="124">
        <v>60</v>
      </c>
      <c r="C924" s="123" t="s">
        <v>179</v>
      </c>
      <c r="D924" s="123" t="s">
        <v>399</v>
      </c>
      <c r="E924" s="123">
        <v>22139</v>
      </c>
      <c r="F924" s="123">
        <v>12</v>
      </c>
      <c r="G924" s="123">
        <v>23210022139</v>
      </c>
      <c r="H924" s="125" t="s">
        <v>2434</v>
      </c>
      <c r="I924" s="123" t="s">
        <v>758</v>
      </c>
      <c r="J924" s="123" t="s">
        <v>2435</v>
      </c>
      <c r="K924" s="123">
        <v>44</v>
      </c>
      <c r="L924" s="126">
        <f t="shared" si="29"/>
        <v>3.6666666666666665</v>
      </c>
      <c r="M924" s="123" t="s">
        <v>2436</v>
      </c>
      <c r="N924" s="123" t="s">
        <v>367</v>
      </c>
      <c r="O924" s="123" t="str">
        <f t="shared" si="30"/>
        <v>-</v>
      </c>
      <c r="P924" s="127" t="s">
        <v>336</v>
      </c>
    </row>
    <row r="925" spans="1:16" s="123" customFormat="1" x14ac:dyDescent="0.25">
      <c r="A925" s="123">
        <v>2015</v>
      </c>
      <c r="B925" s="124">
        <v>60</v>
      </c>
      <c r="C925" s="123" t="s">
        <v>179</v>
      </c>
      <c r="D925" s="123" t="s">
        <v>399</v>
      </c>
      <c r="E925" s="123">
        <v>22139</v>
      </c>
      <c r="F925" s="123">
        <v>12</v>
      </c>
      <c r="G925" s="123">
        <v>23210022139</v>
      </c>
      <c r="H925" s="125" t="s">
        <v>2434</v>
      </c>
      <c r="I925" s="123" t="s">
        <v>758</v>
      </c>
      <c r="J925" s="123" t="s">
        <v>2437</v>
      </c>
      <c r="K925" s="123">
        <v>41</v>
      </c>
      <c r="L925" s="126">
        <f t="shared" si="29"/>
        <v>3.4166666666666665</v>
      </c>
      <c r="M925" s="123" t="s">
        <v>2438</v>
      </c>
      <c r="N925" s="123" t="s">
        <v>367</v>
      </c>
      <c r="O925" s="123" t="str">
        <f t="shared" si="30"/>
        <v>-</v>
      </c>
      <c r="P925" s="127" t="s">
        <v>336</v>
      </c>
    </row>
    <row r="926" spans="1:16" s="123" customFormat="1" x14ac:dyDescent="0.25">
      <c r="A926" s="123">
        <v>2016</v>
      </c>
      <c r="B926" s="124">
        <v>60</v>
      </c>
      <c r="C926" s="123" t="s">
        <v>179</v>
      </c>
      <c r="D926" s="123" t="s">
        <v>399</v>
      </c>
      <c r="E926" s="123">
        <v>22139</v>
      </c>
      <c r="F926" s="123">
        <v>12</v>
      </c>
      <c r="G926" s="123">
        <v>23210022139</v>
      </c>
      <c r="H926" s="125" t="s">
        <v>2434</v>
      </c>
      <c r="I926" s="123" t="s">
        <v>758</v>
      </c>
      <c r="J926" s="123" t="s">
        <v>2439</v>
      </c>
      <c r="K926" s="123">
        <v>49</v>
      </c>
      <c r="L926" s="126">
        <f t="shared" si="29"/>
        <v>4.083333333333333</v>
      </c>
      <c r="M926" s="123" t="s">
        <v>2440</v>
      </c>
      <c r="N926" s="123">
        <v>11</v>
      </c>
      <c r="O926" s="123">
        <f t="shared" si="30"/>
        <v>1</v>
      </c>
      <c r="P926" s="127" t="s">
        <v>336</v>
      </c>
    </row>
    <row r="927" spans="1:16" s="123" customFormat="1" x14ac:dyDescent="0.25">
      <c r="A927" s="123">
        <v>2014</v>
      </c>
      <c r="B927" s="124">
        <v>60</v>
      </c>
      <c r="C927" s="123" t="s">
        <v>179</v>
      </c>
      <c r="D927" s="123" t="s">
        <v>399</v>
      </c>
      <c r="E927" s="123">
        <v>31215</v>
      </c>
      <c r="F927" s="123">
        <v>15</v>
      </c>
      <c r="G927" s="123">
        <v>23210031215</v>
      </c>
      <c r="H927" s="125" t="s">
        <v>2441</v>
      </c>
      <c r="I927" s="123" t="s">
        <v>2442</v>
      </c>
      <c r="J927" s="123" t="s">
        <v>2443</v>
      </c>
      <c r="K927" s="123">
        <v>18</v>
      </c>
      <c r="L927" s="126">
        <f t="shared" si="29"/>
        <v>1.2</v>
      </c>
      <c r="M927" s="123" t="s">
        <v>2444</v>
      </c>
      <c r="N927" s="123">
        <v>12</v>
      </c>
      <c r="O927" s="123">
        <f t="shared" si="30"/>
        <v>3</v>
      </c>
      <c r="P927" s="127" t="s">
        <v>336</v>
      </c>
    </row>
    <row r="928" spans="1:16" s="123" customFormat="1" x14ac:dyDescent="0.25">
      <c r="A928" s="123">
        <v>2015</v>
      </c>
      <c r="B928" s="124">
        <v>60</v>
      </c>
      <c r="C928" s="123" t="s">
        <v>179</v>
      </c>
      <c r="D928" s="123" t="s">
        <v>399</v>
      </c>
      <c r="E928" s="123">
        <v>31215</v>
      </c>
      <c r="F928" s="123">
        <v>15</v>
      </c>
      <c r="G928" s="123">
        <v>23210031215</v>
      </c>
      <c r="H928" s="125" t="s">
        <v>2441</v>
      </c>
      <c r="I928" s="123" t="s">
        <v>2442</v>
      </c>
      <c r="J928" s="123" t="s">
        <v>2445</v>
      </c>
      <c r="K928" s="123">
        <v>15</v>
      </c>
      <c r="L928" s="126">
        <f t="shared" si="29"/>
        <v>1</v>
      </c>
      <c r="M928" s="123" t="s">
        <v>2446</v>
      </c>
      <c r="N928" s="123">
        <v>13</v>
      </c>
      <c r="O928" s="123">
        <f t="shared" si="30"/>
        <v>2</v>
      </c>
      <c r="P928" s="127" t="s">
        <v>336</v>
      </c>
    </row>
    <row r="929" spans="1:16" s="123" customFormat="1" x14ac:dyDescent="0.25">
      <c r="A929" s="123">
        <v>2016</v>
      </c>
      <c r="B929" s="124">
        <v>60</v>
      </c>
      <c r="C929" s="123" t="s">
        <v>179</v>
      </c>
      <c r="D929" s="123" t="s">
        <v>399</v>
      </c>
      <c r="E929" s="123">
        <v>31215</v>
      </c>
      <c r="F929" s="123">
        <v>15</v>
      </c>
      <c r="G929" s="123">
        <v>23210031215</v>
      </c>
      <c r="H929" s="125" t="s">
        <v>2441</v>
      </c>
      <c r="I929" s="123" t="s">
        <v>2442</v>
      </c>
      <c r="J929" s="123" t="s">
        <v>2447</v>
      </c>
      <c r="K929" s="123">
        <v>16</v>
      </c>
      <c r="L929" s="126">
        <f t="shared" si="29"/>
        <v>1.0666666666666667</v>
      </c>
      <c r="M929" s="123" t="s">
        <v>2448</v>
      </c>
      <c r="N929" s="123">
        <v>12</v>
      </c>
      <c r="O929" s="123">
        <f t="shared" si="30"/>
        <v>3</v>
      </c>
      <c r="P929" s="127" t="s">
        <v>336</v>
      </c>
    </row>
    <row r="930" spans="1:16" s="123" customFormat="1" x14ac:dyDescent="0.25">
      <c r="A930" s="123">
        <v>2014</v>
      </c>
      <c r="B930" s="124">
        <v>60</v>
      </c>
      <c r="C930" s="123" t="s">
        <v>179</v>
      </c>
      <c r="D930" s="123" t="s">
        <v>399</v>
      </c>
      <c r="E930" s="123">
        <v>33409</v>
      </c>
      <c r="F930" s="123">
        <v>12</v>
      </c>
      <c r="G930" s="123">
        <v>23210033409</v>
      </c>
      <c r="H930" s="125" t="s">
        <v>2449</v>
      </c>
      <c r="I930" s="123" t="s">
        <v>2450</v>
      </c>
      <c r="J930" s="123" t="s">
        <v>2451</v>
      </c>
      <c r="K930" s="123">
        <v>15</v>
      </c>
      <c r="L930" s="126">
        <f t="shared" si="29"/>
        <v>1.25</v>
      </c>
      <c r="M930" s="123" t="s">
        <v>2452</v>
      </c>
      <c r="N930" s="123">
        <v>11</v>
      </c>
      <c r="O930" s="123">
        <f t="shared" si="30"/>
        <v>1</v>
      </c>
      <c r="P930" s="127" t="s">
        <v>336</v>
      </c>
    </row>
    <row r="931" spans="1:16" s="123" customFormat="1" x14ac:dyDescent="0.25">
      <c r="A931" s="123">
        <v>2015</v>
      </c>
      <c r="B931" s="124">
        <v>60</v>
      </c>
      <c r="C931" s="123" t="s">
        <v>179</v>
      </c>
      <c r="D931" s="123" t="s">
        <v>399</v>
      </c>
      <c r="E931" s="123">
        <v>33409</v>
      </c>
      <c r="F931" s="123">
        <v>12</v>
      </c>
      <c r="G931" s="123">
        <v>23210033409</v>
      </c>
      <c r="H931" s="125" t="s">
        <v>2449</v>
      </c>
      <c r="I931" s="123" t="s">
        <v>2450</v>
      </c>
      <c r="J931" s="123" t="s">
        <v>2453</v>
      </c>
      <c r="K931" s="123">
        <v>10</v>
      </c>
      <c r="L931" s="126">
        <f t="shared" si="29"/>
        <v>0.83333333333333337</v>
      </c>
      <c r="M931" s="123" t="s">
        <v>2454</v>
      </c>
      <c r="N931" s="123">
        <v>10</v>
      </c>
      <c r="O931" s="123">
        <f t="shared" si="30"/>
        <v>2</v>
      </c>
      <c r="P931" s="127" t="s">
        <v>336</v>
      </c>
    </row>
    <row r="932" spans="1:16" s="123" customFormat="1" x14ac:dyDescent="0.25">
      <c r="A932" s="123">
        <v>2016</v>
      </c>
      <c r="B932" s="124">
        <v>60</v>
      </c>
      <c r="C932" s="123" t="s">
        <v>179</v>
      </c>
      <c r="D932" s="123" t="s">
        <v>399</v>
      </c>
      <c r="E932" s="123">
        <v>33409</v>
      </c>
      <c r="F932" s="123">
        <v>12</v>
      </c>
      <c r="G932" s="123">
        <v>23210033409</v>
      </c>
      <c r="H932" s="125" t="s">
        <v>2449</v>
      </c>
      <c r="I932" s="123" t="s">
        <v>2450</v>
      </c>
      <c r="J932" s="123" t="s">
        <v>2455</v>
      </c>
      <c r="K932" s="123">
        <v>16</v>
      </c>
      <c r="L932" s="126">
        <f t="shared" si="29"/>
        <v>1.3333333333333333</v>
      </c>
      <c r="M932" s="123" t="s">
        <v>2456</v>
      </c>
      <c r="N932" s="123">
        <v>10</v>
      </c>
      <c r="O932" s="123">
        <f t="shared" si="30"/>
        <v>2</v>
      </c>
      <c r="P932" s="127" t="s">
        <v>336</v>
      </c>
    </row>
    <row r="933" spans="1:16" s="123" customFormat="1" x14ac:dyDescent="0.25">
      <c r="A933" s="123">
        <v>2014</v>
      </c>
      <c r="B933" s="124">
        <v>60</v>
      </c>
      <c r="C933" s="123" t="s">
        <v>180</v>
      </c>
      <c r="D933" s="123" t="s">
        <v>331</v>
      </c>
      <c r="E933" s="123">
        <v>23405</v>
      </c>
      <c r="F933" s="123">
        <v>15</v>
      </c>
      <c r="G933" s="123">
        <v>23810023405</v>
      </c>
      <c r="H933" s="125" t="s">
        <v>797</v>
      </c>
      <c r="I933" s="123" t="s">
        <v>798</v>
      </c>
      <c r="J933" s="123" t="s">
        <v>2457</v>
      </c>
      <c r="K933" s="123">
        <v>14</v>
      </c>
      <c r="L933" s="126">
        <f t="shared" si="29"/>
        <v>0.93333333333333335</v>
      </c>
      <c r="M933" s="123" t="s">
        <v>2458</v>
      </c>
      <c r="N933" s="123">
        <v>12</v>
      </c>
      <c r="O933" s="123">
        <f t="shared" si="30"/>
        <v>3</v>
      </c>
      <c r="P933" s="127" t="s">
        <v>336</v>
      </c>
    </row>
    <row r="934" spans="1:16" s="123" customFormat="1" x14ac:dyDescent="0.25">
      <c r="A934" s="123">
        <v>2015</v>
      </c>
      <c r="B934" s="124">
        <v>60</v>
      </c>
      <c r="C934" s="123" t="s">
        <v>180</v>
      </c>
      <c r="D934" s="123" t="s">
        <v>331</v>
      </c>
      <c r="E934" s="123">
        <v>23405</v>
      </c>
      <c r="F934" s="123">
        <v>15</v>
      </c>
      <c r="G934" s="123">
        <v>23810023405</v>
      </c>
      <c r="H934" s="125" t="s">
        <v>797</v>
      </c>
      <c r="I934" s="123" t="s">
        <v>798</v>
      </c>
      <c r="J934" s="123" t="s">
        <v>2459</v>
      </c>
      <c r="K934" s="123">
        <v>6</v>
      </c>
      <c r="L934" s="126">
        <f t="shared" si="29"/>
        <v>0.4</v>
      </c>
      <c r="M934" s="123" t="s">
        <v>2460</v>
      </c>
      <c r="N934" s="123">
        <v>8</v>
      </c>
      <c r="O934" s="123">
        <f t="shared" si="30"/>
        <v>7</v>
      </c>
      <c r="P934" s="127" t="s">
        <v>336</v>
      </c>
    </row>
    <row r="935" spans="1:16" s="123" customFormat="1" x14ac:dyDescent="0.25">
      <c r="A935" s="123">
        <v>2016</v>
      </c>
      <c r="B935" s="124">
        <v>60</v>
      </c>
      <c r="C935" s="123" t="s">
        <v>180</v>
      </c>
      <c r="D935" s="123" t="s">
        <v>331</v>
      </c>
      <c r="E935" s="123">
        <v>23405</v>
      </c>
      <c r="F935" s="123">
        <v>15</v>
      </c>
      <c r="G935" s="123">
        <v>23810023405</v>
      </c>
      <c r="H935" s="125" t="s">
        <v>797</v>
      </c>
      <c r="I935" s="123" t="s">
        <v>798</v>
      </c>
      <c r="J935" s="123" t="s">
        <v>2461</v>
      </c>
      <c r="K935" s="123">
        <v>15</v>
      </c>
      <c r="L935" s="126">
        <f t="shared" si="29"/>
        <v>1</v>
      </c>
      <c r="M935" s="123" t="s">
        <v>2462</v>
      </c>
      <c r="N935" s="123">
        <v>15</v>
      </c>
      <c r="O935" s="123">
        <f t="shared" si="30"/>
        <v>0</v>
      </c>
      <c r="P935" s="127" t="s">
        <v>336</v>
      </c>
    </row>
    <row r="936" spans="1:16" s="123" customFormat="1" x14ac:dyDescent="0.25">
      <c r="A936" s="123">
        <v>2014</v>
      </c>
      <c r="B936" s="124">
        <v>60</v>
      </c>
      <c r="C936" s="123" t="s">
        <v>180</v>
      </c>
      <c r="D936" s="123" t="s">
        <v>331</v>
      </c>
      <c r="E936" s="123">
        <v>23407</v>
      </c>
      <c r="F936" s="123">
        <v>15</v>
      </c>
      <c r="G936" s="123">
        <v>23810023407</v>
      </c>
      <c r="H936" s="125" t="s">
        <v>2463</v>
      </c>
      <c r="I936" s="123" t="s">
        <v>2464</v>
      </c>
      <c r="J936" s="123" t="s">
        <v>2465</v>
      </c>
      <c r="K936" s="123">
        <v>5</v>
      </c>
      <c r="L936" s="126">
        <f t="shared" si="29"/>
        <v>0.33333333333333331</v>
      </c>
      <c r="M936" s="123" t="s">
        <v>2466</v>
      </c>
      <c r="N936" s="123">
        <v>11</v>
      </c>
      <c r="O936" s="123">
        <f t="shared" si="30"/>
        <v>4</v>
      </c>
      <c r="P936" s="127" t="s">
        <v>336</v>
      </c>
    </row>
    <row r="937" spans="1:16" s="123" customFormat="1" x14ac:dyDescent="0.25">
      <c r="A937" s="123">
        <v>2015</v>
      </c>
      <c r="B937" s="124">
        <v>60</v>
      </c>
      <c r="C937" s="123" t="s">
        <v>180</v>
      </c>
      <c r="D937" s="123" t="s">
        <v>331</v>
      </c>
      <c r="E937" s="123">
        <v>23407</v>
      </c>
      <c r="F937" s="123">
        <v>15</v>
      </c>
      <c r="G937" s="123">
        <v>23810023407</v>
      </c>
      <c r="H937" s="125" t="s">
        <v>2463</v>
      </c>
      <c r="I937" s="123" t="s">
        <v>2464</v>
      </c>
      <c r="J937" s="123" t="s">
        <v>2467</v>
      </c>
      <c r="K937" s="123">
        <v>7</v>
      </c>
      <c r="L937" s="126">
        <f t="shared" ref="L937:L1000" si="31">K937/F937</f>
        <v>0.46666666666666667</v>
      </c>
      <c r="M937" s="123" t="s">
        <v>2468</v>
      </c>
      <c r="N937" s="123">
        <v>6</v>
      </c>
      <c r="O937" s="123">
        <f t="shared" si="30"/>
        <v>9</v>
      </c>
      <c r="P937" s="127" t="s">
        <v>336</v>
      </c>
    </row>
    <row r="938" spans="1:16" s="123" customFormat="1" x14ac:dyDescent="0.25">
      <c r="A938" s="123">
        <v>2016</v>
      </c>
      <c r="B938" s="124">
        <v>60</v>
      </c>
      <c r="C938" s="123" t="s">
        <v>180</v>
      </c>
      <c r="D938" s="123" t="s">
        <v>331</v>
      </c>
      <c r="E938" s="123">
        <v>23407</v>
      </c>
      <c r="F938" s="123">
        <v>15</v>
      </c>
      <c r="G938" s="123">
        <v>23810023407</v>
      </c>
      <c r="H938" s="125" t="s">
        <v>2463</v>
      </c>
      <c r="I938" s="123" t="s">
        <v>2464</v>
      </c>
      <c r="J938" s="123" t="s">
        <v>2469</v>
      </c>
      <c r="K938" s="123">
        <v>8</v>
      </c>
      <c r="L938" s="126">
        <f t="shared" si="31"/>
        <v>0.53333333333333333</v>
      </c>
      <c r="M938" s="123" t="s">
        <v>2470</v>
      </c>
      <c r="N938" s="123">
        <v>13</v>
      </c>
      <c r="O938" s="123">
        <f t="shared" si="30"/>
        <v>2</v>
      </c>
      <c r="P938" s="127" t="s">
        <v>336</v>
      </c>
    </row>
    <row r="939" spans="1:16" s="123" customFormat="1" x14ac:dyDescent="0.25">
      <c r="A939" s="123">
        <v>2014</v>
      </c>
      <c r="B939" s="124">
        <v>60</v>
      </c>
      <c r="C939" s="123" t="s">
        <v>180</v>
      </c>
      <c r="D939" s="123" t="s">
        <v>331</v>
      </c>
      <c r="E939" s="123">
        <v>25516</v>
      </c>
      <c r="F939" s="123">
        <v>30</v>
      </c>
      <c r="G939" s="123">
        <v>23810025516</v>
      </c>
      <c r="H939" s="125" t="s">
        <v>602</v>
      </c>
      <c r="I939" s="123" t="s">
        <v>603</v>
      </c>
      <c r="J939" s="123" t="s">
        <v>2471</v>
      </c>
      <c r="K939" s="123">
        <v>34</v>
      </c>
      <c r="L939" s="126">
        <f t="shared" si="31"/>
        <v>1.1333333333333333</v>
      </c>
      <c r="M939" s="123" t="s">
        <v>2472</v>
      </c>
      <c r="N939" s="123" t="s">
        <v>367</v>
      </c>
      <c r="O939" s="123" t="str">
        <f t="shared" si="30"/>
        <v>-</v>
      </c>
      <c r="P939" s="127" t="s">
        <v>336</v>
      </c>
    </row>
    <row r="940" spans="1:16" s="123" customFormat="1" x14ac:dyDescent="0.25">
      <c r="A940" s="123">
        <v>2015</v>
      </c>
      <c r="B940" s="124">
        <v>60</v>
      </c>
      <c r="C940" s="123" t="s">
        <v>180</v>
      </c>
      <c r="D940" s="123" t="s">
        <v>331</v>
      </c>
      <c r="E940" s="123">
        <v>25516</v>
      </c>
      <c r="F940" s="123">
        <v>30</v>
      </c>
      <c r="G940" s="123">
        <v>23810025516</v>
      </c>
      <c r="H940" s="125" t="s">
        <v>602</v>
      </c>
      <c r="I940" s="123" t="s">
        <v>603</v>
      </c>
      <c r="J940" s="123" t="s">
        <v>2473</v>
      </c>
      <c r="K940" s="123">
        <v>36</v>
      </c>
      <c r="L940" s="126">
        <f t="shared" si="31"/>
        <v>1.2</v>
      </c>
      <c r="M940" s="123" t="s">
        <v>2474</v>
      </c>
      <c r="N940" s="123" t="s">
        <v>367</v>
      </c>
      <c r="O940" s="123" t="str">
        <f t="shared" si="30"/>
        <v>-</v>
      </c>
      <c r="P940" s="127" t="s">
        <v>336</v>
      </c>
    </row>
    <row r="941" spans="1:16" s="123" customFormat="1" x14ac:dyDescent="0.25">
      <c r="A941" s="123">
        <v>2016</v>
      </c>
      <c r="B941" s="124">
        <v>60</v>
      </c>
      <c r="C941" s="123" t="s">
        <v>180</v>
      </c>
      <c r="D941" s="123" t="s">
        <v>331</v>
      </c>
      <c r="E941" s="123">
        <v>25516</v>
      </c>
      <c r="F941" s="123">
        <v>30</v>
      </c>
      <c r="G941" s="123">
        <v>23810025516</v>
      </c>
      <c r="H941" s="125" t="s">
        <v>602</v>
      </c>
      <c r="I941" s="123" t="s">
        <v>603</v>
      </c>
      <c r="J941" s="123" t="s">
        <v>2475</v>
      </c>
      <c r="K941" s="123">
        <v>35</v>
      </c>
      <c r="L941" s="126">
        <f t="shared" si="31"/>
        <v>1.1666666666666667</v>
      </c>
      <c r="M941" s="123" t="s">
        <v>2476</v>
      </c>
      <c r="N941" s="123">
        <v>29</v>
      </c>
      <c r="O941" s="123">
        <f t="shared" si="30"/>
        <v>1</v>
      </c>
      <c r="P941" s="127" t="s">
        <v>336</v>
      </c>
    </row>
    <row r="942" spans="1:16" s="123" customFormat="1" x14ac:dyDescent="0.25">
      <c r="A942" s="123">
        <v>2014</v>
      </c>
      <c r="B942" s="124">
        <v>60</v>
      </c>
      <c r="C942" s="123" t="s">
        <v>180</v>
      </c>
      <c r="D942" s="123" t="s">
        <v>331</v>
      </c>
      <c r="E942" s="123">
        <v>31202</v>
      </c>
      <c r="F942" s="123">
        <v>35</v>
      </c>
      <c r="G942" s="123">
        <v>23810031202</v>
      </c>
      <c r="H942" s="125" t="s">
        <v>341</v>
      </c>
      <c r="I942" s="123" t="s">
        <v>342</v>
      </c>
      <c r="J942" s="123" t="s">
        <v>2477</v>
      </c>
      <c r="K942" s="123">
        <v>39</v>
      </c>
      <c r="L942" s="126">
        <f t="shared" si="31"/>
        <v>1.1142857142857143</v>
      </c>
      <c r="M942" s="123" t="s">
        <v>2478</v>
      </c>
      <c r="N942" s="123">
        <v>35</v>
      </c>
      <c r="O942" s="123">
        <f t="shared" si="30"/>
        <v>0</v>
      </c>
      <c r="P942" s="127" t="s">
        <v>336</v>
      </c>
    </row>
    <row r="943" spans="1:16" s="123" customFormat="1" x14ac:dyDescent="0.25">
      <c r="A943" s="123">
        <v>2015</v>
      </c>
      <c r="B943" s="124">
        <v>60</v>
      </c>
      <c r="C943" s="123" t="s">
        <v>180</v>
      </c>
      <c r="D943" s="123" t="s">
        <v>331</v>
      </c>
      <c r="E943" s="123">
        <v>31202</v>
      </c>
      <c r="F943" s="123">
        <v>35</v>
      </c>
      <c r="G943" s="123">
        <v>23810031202</v>
      </c>
      <c r="H943" s="125" t="s">
        <v>341</v>
      </c>
      <c r="I943" s="123" t="s">
        <v>342</v>
      </c>
      <c r="J943" s="123" t="s">
        <v>2479</v>
      </c>
      <c r="K943" s="123">
        <v>39</v>
      </c>
      <c r="L943" s="126">
        <f t="shared" si="31"/>
        <v>1.1142857142857143</v>
      </c>
      <c r="M943" s="123" t="s">
        <v>2480</v>
      </c>
      <c r="N943" s="123">
        <v>35</v>
      </c>
      <c r="O943" s="123">
        <f t="shared" si="30"/>
        <v>0</v>
      </c>
      <c r="P943" s="127" t="s">
        <v>336</v>
      </c>
    </row>
    <row r="944" spans="1:16" s="123" customFormat="1" x14ac:dyDescent="0.25">
      <c r="A944" s="123">
        <v>2016</v>
      </c>
      <c r="B944" s="124">
        <v>60</v>
      </c>
      <c r="C944" s="123" t="s">
        <v>180</v>
      </c>
      <c r="D944" s="123" t="s">
        <v>331</v>
      </c>
      <c r="E944" s="123">
        <v>31202</v>
      </c>
      <c r="F944" s="123">
        <v>35</v>
      </c>
      <c r="G944" s="123">
        <v>23810031202</v>
      </c>
      <c r="H944" s="125" t="s">
        <v>341</v>
      </c>
      <c r="I944" s="123" t="s">
        <v>342</v>
      </c>
      <c r="J944" s="123" t="s">
        <v>2481</v>
      </c>
      <c r="K944" s="123">
        <v>37</v>
      </c>
      <c r="L944" s="126">
        <f t="shared" si="31"/>
        <v>1.0571428571428572</v>
      </c>
      <c r="M944" s="123" t="s">
        <v>2482</v>
      </c>
      <c r="N944" s="123">
        <v>34</v>
      </c>
      <c r="O944" s="123">
        <f t="shared" si="30"/>
        <v>1</v>
      </c>
      <c r="P944" s="127" t="s">
        <v>336</v>
      </c>
    </row>
    <row r="945" spans="1:16" s="123" customFormat="1" x14ac:dyDescent="0.25">
      <c r="A945" s="123">
        <v>2014</v>
      </c>
      <c r="B945" s="124">
        <v>60</v>
      </c>
      <c r="C945" s="123" t="s">
        <v>180</v>
      </c>
      <c r="D945" s="123" t="s">
        <v>331</v>
      </c>
      <c r="E945" s="123">
        <v>31206</v>
      </c>
      <c r="F945" s="123">
        <v>18</v>
      </c>
      <c r="G945" s="123">
        <v>23810031206</v>
      </c>
      <c r="H945" s="125" t="s">
        <v>922</v>
      </c>
      <c r="I945" s="123" t="s">
        <v>923</v>
      </c>
      <c r="J945" s="123" t="s">
        <v>2483</v>
      </c>
      <c r="K945" s="123">
        <v>14</v>
      </c>
      <c r="L945" s="126">
        <f t="shared" si="31"/>
        <v>0.77777777777777779</v>
      </c>
      <c r="M945" s="123" t="s">
        <v>2484</v>
      </c>
      <c r="N945" s="123">
        <v>15</v>
      </c>
      <c r="O945" s="123">
        <f t="shared" si="30"/>
        <v>3</v>
      </c>
      <c r="P945" s="127" t="s">
        <v>336</v>
      </c>
    </row>
    <row r="946" spans="1:16" s="123" customFormat="1" x14ac:dyDescent="0.25">
      <c r="A946" s="123">
        <v>2015</v>
      </c>
      <c r="B946" s="124">
        <v>60</v>
      </c>
      <c r="C946" s="123" t="s">
        <v>180</v>
      </c>
      <c r="D946" s="123" t="s">
        <v>331</v>
      </c>
      <c r="E946" s="123">
        <v>31206</v>
      </c>
      <c r="F946" s="123">
        <v>18</v>
      </c>
      <c r="G946" s="123">
        <v>23810031206</v>
      </c>
      <c r="H946" s="125" t="s">
        <v>922</v>
      </c>
      <c r="I946" s="123" t="s">
        <v>923</v>
      </c>
      <c r="J946" s="123" t="s">
        <v>2485</v>
      </c>
      <c r="K946" s="123">
        <v>16</v>
      </c>
      <c r="L946" s="126">
        <f t="shared" si="31"/>
        <v>0.88888888888888884</v>
      </c>
      <c r="M946" s="123" t="s">
        <v>2486</v>
      </c>
      <c r="N946" s="123">
        <v>17</v>
      </c>
      <c r="O946" s="123">
        <f t="shared" si="30"/>
        <v>1</v>
      </c>
      <c r="P946" s="127" t="s">
        <v>336</v>
      </c>
    </row>
    <row r="947" spans="1:16" s="123" customFormat="1" x14ac:dyDescent="0.25">
      <c r="A947" s="123">
        <v>2016</v>
      </c>
      <c r="B947" s="124">
        <v>60</v>
      </c>
      <c r="C947" s="123" t="s">
        <v>180</v>
      </c>
      <c r="D947" s="123" t="s">
        <v>331</v>
      </c>
      <c r="E947" s="123">
        <v>31206</v>
      </c>
      <c r="F947" s="123">
        <v>18</v>
      </c>
      <c r="G947" s="123">
        <v>23810031206</v>
      </c>
      <c r="H947" s="125" t="s">
        <v>922</v>
      </c>
      <c r="I947" s="123" t="s">
        <v>923</v>
      </c>
      <c r="J947" s="123" t="s">
        <v>2487</v>
      </c>
      <c r="K947" s="123">
        <v>15</v>
      </c>
      <c r="L947" s="126">
        <f t="shared" si="31"/>
        <v>0.83333333333333337</v>
      </c>
      <c r="M947" s="123" t="s">
        <v>2488</v>
      </c>
      <c r="N947" s="123">
        <v>18</v>
      </c>
      <c r="O947" s="123">
        <f t="shared" si="30"/>
        <v>0</v>
      </c>
      <c r="P947" s="127" t="s">
        <v>336</v>
      </c>
    </row>
    <row r="948" spans="1:16" s="123" customFormat="1" x14ac:dyDescent="0.25">
      <c r="A948" s="123">
        <v>2014</v>
      </c>
      <c r="B948" s="124">
        <v>60</v>
      </c>
      <c r="C948" s="123" t="s">
        <v>180</v>
      </c>
      <c r="D948" s="123" t="s">
        <v>331</v>
      </c>
      <c r="E948" s="123">
        <v>31210</v>
      </c>
      <c r="F948" s="123">
        <v>17</v>
      </c>
      <c r="G948" s="123">
        <v>23810031210</v>
      </c>
      <c r="H948" s="125" t="s">
        <v>352</v>
      </c>
      <c r="I948" s="123" t="s">
        <v>353</v>
      </c>
      <c r="J948" s="123" t="s">
        <v>2489</v>
      </c>
      <c r="K948" s="123">
        <v>12</v>
      </c>
      <c r="L948" s="126">
        <f t="shared" si="31"/>
        <v>0.70588235294117652</v>
      </c>
      <c r="M948" s="123" t="s">
        <v>2490</v>
      </c>
      <c r="N948" s="123">
        <v>16</v>
      </c>
      <c r="O948" s="123">
        <f t="shared" si="30"/>
        <v>1</v>
      </c>
      <c r="P948" s="127" t="s">
        <v>336</v>
      </c>
    </row>
    <row r="949" spans="1:16" s="123" customFormat="1" x14ac:dyDescent="0.25">
      <c r="A949" s="123">
        <v>2015</v>
      </c>
      <c r="B949" s="124">
        <v>60</v>
      </c>
      <c r="C949" s="123" t="s">
        <v>180</v>
      </c>
      <c r="D949" s="123" t="s">
        <v>331</v>
      </c>
      <c r="E949" s="123">
        <v>31210</v>
      </c>
      <c r="F949" s="123">
        <v>17</v>
      </c>
      <c r="G949" s="123">
        <v>23810031210</v>
      </c>
      <c r="H949" s="125" t="s">
        <v>352</v>
      </c>
      <c r="I949" s="123" t="s">
        <v>353</v>
      </c>
      <c r="J949" s="123" t="s">
        <v>2491</v>
      </c>
      <c r="K949" s="123">
        <v>7</v>
      </c>
      <c r="L949" s="126">
        <f t="shared" si="31"/>
        <v>0.41176470588235292</v>
      </c>
      <c r="M949" s="123" t="s">
        <v>2492</v>
      </c>
      <c r="N949" s="123">
        <v>16</v>
      </c>
      <c r="O949" s="123">
        <f t="shared" si="30"/>
        <v>1</v>
      </c>
      <c r="P949" s="127" t="s">
        <v>336</v>
      </c>
    </row>
    <row r="950" spans="1:16" s="123" customFormat="1" x14ac:dyDescent="0.25">
      <c r="A950" s="123">
        <v>2016</v>
      </c>
      <c r="B950" s="124">
        <v>60</v>
      </c>
      <c r="C950" s="123" t="s">
        <v>180</v>
      </c>
      <c r="D950" s="123" t="s">
        <v>331</v>
      </c>
      <c r="E950" s="123">
        <v>31210</v>
      </c>
      <c r="F950" s="123">
        <v>17</v>
      </c>
      <c r="G950" s="123">
        <v>23810031210</v>
      </c>
      <c r="H950" s="125" t="s">
        <v>352</v>
      </c>
      <c r="I950" s="123" t="s">
        <v>353</v>
      </c>
      <c r="J950" s="123" t="s">
        <v>2493</v>
      </c>
      <c r="K950" s="123">
        <v>9</v>
      </c>
      <c r="L950" s="126">
        <f t="shared" si="31"/>
        <v>0.52941176470588236</v>
      </c>
      <c r="M950" s="123" t="s">
        <v>2494</v>
      </c>
      <c r="N950" s="123">
        <v>15</v>
      </c>
      <c r="O950" s="123">
        <f t="shared" si="30"/>
        <v>2</v>
      </c>
      <c r="P950" s="127" t="s">
        <v>336</v>
      </c>
    </row>
    <row r="951" spans="1:16" s="123" customFormat="1" x14ac:dyDescent="0.25">
      <c r="A951" s="123">
        <v>2014</v>
      </c>
      <c r="B951" s="124">
        <v>60</v>
      </c>
      <c r="C951" s="123" t="s">
        <v>180</v>
      </c>
      <c r="D951" s="123" t="s">
        <v>399</v>
      </c>
      <c r="E951" s="123">
        <v>23441</v>
      </c>
      <c r="F951" s="123">
        <v>15</v>
      </c>
      <c r="G951" s="123">
        <v>23210023441</v>
      </c>
      <c r="H951" s="125" t="s">
        <v>1312</v>
      </c>
      <c r="I951" s="123" t="s">
        <v>1313</v>
      </c>
      <c r="J951" s="123" t="s">
        <v>2495</v>
      </c>
      <c r="K951" s="123">
        <v>12</v>
      </c>
      <c r="L951" s="126">
        <f t="shared" si="31"/>
        <v>0.8</v>
      </c>
      <c r="M951" s="123" t="s">
        <v>2496</v>
      </c>
      <c r="N951" s="123">
        <v>13</v>
      </c>
      <c r="O951" s="123">
        <f t="shared" si="30"/>
        <v>2</v>
      </c>
      <c r="P951" s="127" t="s">
        <v>336</v>
      </c>
    </row>
    <row r="952" spans="1:16" s="123" customFormat="1" x14ac:dyDescent="0.25">
      <c r="A952" s="123">
        <v>2015</v>
      </c>
      <c r="B952" s="124">
        <v>60</v>
      </c>
      <c r="C952" s="123" t="s">
        <v>180</v>
      </c>
      <c r="D952" s="123" t="s">
        <v>399</v>
      </c>
      <c r="E952" s="123">
        <v>23441</v>
      </c>
      <c r="F952" s="123">
        <v>15</v>
      </c>
      <c r="G952" s="123">
        <v>23210023441</v>
      </c>
      <c r="H952" s="125" t="s">
        <v>1312</v>
      </c>
      <c r="I952" s="123" t="s">
        <v>1313</v>
      </c>
      <c r="J952" s="123" t="s">
        <v>2497</v>
      </c>
      <c r="K952" s="123">
        <v>10</v>
      </c>
      <c r="L952" s="126">
        <f t="shared" si="31"/>
        <v>0.66666666666666663</v>
      </c>
      <c r="M952" s="123" t="s">
        <v>2498</v>
      </c>
      <c r="N952" s="123">
        <v>13</v>
      </c>
      <c r="O952" s="123">
        <f t="shared" si="30"/>
        <v>2</v>
      </c>
      <c r="P952" s="127" t="s">
        <v>336</v>
      </c>
    </row>
    <row r="953" spans="1:16" s="123" customFormat="1" x14ac:dyDescent="0.25">
      <c r="A953" s="123">
        <v>2016</v>
      </c>
      <c r="B953" s="124">
        <v>60</v>
      </c>
      <c r="C953" s="123" t="s">
        <v>180</v>
      </c>
      <c r="D953" s="123" t="s">
        <v>399</v>
      </c>
      <c r="E953" s="123">
        <v>23441</v>
      </c>
      <c r="F953" s="123">
        <v>15</v>
      </c>
      <c r="G953" s="123">
        <v>23210023441</v>
      </c>
      <c r="H953" s="125" t="s">
        <v>1312</v>
      </c>
      <c r="I953" s="123" t="s">
        <v>1313</v>
      </c>
      <c r="J953" s="123" t="s">
        <v>2499</v>
      </c>
      <c r="K953" s="123">
        <v>26</v>
      </c>
      <c r="L953" s="126">
        <f t="shared" si="31"/>
        <v>1.7333333333333334</v>
      </c>
      <c r="M953" s="123" t="s">
        <v>2500</v>
      </c>
      <c r="N953" s="123">
        <v>15</v>
      </c>
      <c r="O953" s="123">
        <f t="shared" si="30"/>
        <v>0</v>
      </c>
      <c r="P953" s="127" t="s">
        <v>336</v>
      </c>
    </row>
    <row r="954" spans="1:16" s="123" customFormat="1" x14ac:dyDescent="0.25">
      <c r="A954" s="123">
        <v>2014</v>
      </c>
      <c r="B954" s="124">
        <v>60</v>
      </c>
      <c r="C954" s="123" t="s">
        <v>180</v>
      </c>
      <c r="D954" s="123" t="s">
        <v>399</v>
      </c>
      <c r="E954" s="123">
        <v>31214</v>
      </c>
      <c r="F954" s="123">
        <v>15</v>
      </c>
      <c r="G954" s="123">
        <v>23210031214</v>
      </c>
      <c r="H954" s="125" t="s">
        <v>1099</v>
      </c>
      <c r="I954" s="123" t="s">
        <v>1100</v>
      </c>
      <c r="J954" s="123" t="s">
        <v>2501</v>
      </c>
      <c r="K954" s="123">
        <v>25</v>
      </c>
      <c r="L954" s="126">
        <f t="shared" si="31"/>
        <v>1.6666666666666667</v>
      </c>
      <c r="M954" s="123" t="s">
        <v>2502</v>
      </c>
      <c r="N954" s="123">
        <v>5</v>
      </c>
      <c r="O954" s="123">
        <f t="shared" si="30"/>
        <v>10</v>
      </c>
      <c r="P954" s="127" t="s">
        <v>336</v>
      </c>
    </row>
    <row r="955" spans="1:16" s="123" customFormat="1" x14ac:dyDescent="0.25">
      <c r="A955" s="123">
        <v>2015</v>
      </c>
      <c r="B955" s="124">
        <v>60</v>
      </c>
      <c r="C955" s="123" t="s">
        <v>180</v>
      </c>
      <c r="D955" s="123" t="s">
        <v>399</v>
      </c>
      <c r="E955" s="123">
        <v>31214</v>
      </c>
      <c r="F955" s="123">
        <v>15</v>
      </c>
      <c r="G955" s="123">
        <v>23210031214</v>
      </c>
      <c r="H955" s="125" t="s">
        <v>1099</v>
      </c>
      <c r="I955" s="123" t="s">
        <v>1100</v>
      </c>
      <c r="J955" s="123" t="s">
        <v>2503</v>
      </c>
      <c r="K955" s="123">
        <v>30</v>
      </c>
      <c r="L955" s="126">
        <f t="shared" si="31"/>
        <v>2</v>
      </c>
      <c r="M955" s="123" t="s">
        <v>2504</v>
      </c>
      <c r="N955" s="123">
        <v>16</v>
      </c>
      <c r="O955" s="123">
        <f t="shared" si="30"/>
        <v>-1</v>
      </c>
      <c r="P955" s="127" t="s">
        <v>336</v>
      </c>
    </row>
    <row r="956" spans="1:16" s="123" customFormat="1" x14ac:dyDescent="0.25">
      <c r="A956" s="123">
        <v>2016</v>
      </c>
      <c r="B956" s="124">
        <v>60</v>
      </c>
      <c r="C956" s="123" t="s">
        <v>180</v>
      </c>
      <c r="D956" s="123" t="s">
        <v>399</v>
      </c>
      <c r="E956" s="123">
        <v>31214</v>
      </c>
      <c r="F956" s="123">
        <v>15</v>
      </c>
      <c r="G956" s="123">
        <v>23210031214</v>
      </c>
      <c r="H956" s="125" t="s">
        <v>1099</v>
      </c>
      <c r="I956" s="123" t="s">
        <v>1100</v>
      </c>
      <c r="J956" s="123" t="s">
        <v>2505</v>
      </c>
      <c r="K956" s="123">
        <v>29</v>
      </c>
      <c r="L956" s="126">
        <f t="shared" si="31"/>
        <v>1.9333333333333333</v>
      </c>
      <c r="M956" s="123" t="s">
        <v>2506</v>
      </c>
      <c r="N956" s="123">
        <v>14</v>
      </c>
      <c r="O956" s="123">
        <f t="shared" si="30"/>
        <v>1</v>
      </c>
      <c r="P956" s="127" t="s">
        <v>336</v>
      </c>
    </row>
    <row r="957" spans="1:16" s="123" customFormat="1" x14ac:dyDescent="0.25">
      <c r="A957" s="123">
        <v>2014</v>
      </c>
      <c r="B957" s="124">
        <v>60</v>
      </c>
      <c r="C957" s="123" t="s">
        <v>180</v>
      </c>
      <c r="D957" s="123" t="s">
        <v>399</v>
      </c>
      <c r="E957" s="123">
        <v>31216</v>
      </c>
      <c r="F957" s="123">
        <v>15</v>
      </c>
      <c r="G957" s="123">
        <v>23210031216</v>
      </c>
      <c r="H957" s="125" t="s">
        <v>2507</v>
      </c>
      <c r="I957" s="123" t="s">
        <v>2508</v>
      </c>
      <c r="J957" s="123" t="s">
        <v>2509</v>
      </c>
      <c r="K957" s="123">
        <v>18</v>
      </c>
      <c r="L957" s="126">
        <f t="shared" si="31"/>
        <v>1.2</v>
      </c>
      <c r="M957" s="123" t="s">
        <v>2510</v>
      </c>
      <c r="N957" s="123">
        <v>14</v>
      </c>
      <c r="O957" s="123">
        <f t="shared" si="30"/>
        <v>1</v>
      </c>
      <c r="P957" s="127" t="s">
        <v>336</v>
      </c>
    </row>
    <row r="958" spans="1:16" s="123" customFormat="1" x14ac:dyDescent="0.25">
      <c r="A958" s="123">
        <v>2015</v>
      </c>
      <c r="B958" s="124">
        <v>60</v>
      </c>
      <c r="C958" s="123" t="s">
        <v>180</v>
      </c>
      <c r="D958" s="123" t="s">
        <v>399</v>
      </c>
      <c r="E958" s="123">
        <v>31216</v>
      </c>
      <c r="F958" s="123">
        <v>15</v>
      </c>
      <c r="G958" s="123">
        <v>23210031216</v>
      </c>
      <c r="H958" s="125" t="s">
        <v>2507</v>
      </c>
      <c r="I958" s="123" t="s">
        <v>2508</v>
      </c>
      <c r="J958" s="123" t="s">
        <v>2511</v>
      </c>
      <c r="K958" s="123">
        <v>15</v>
      </c>
      <c r="L958" s="126">
        <f t="shared" si="31"/>
        <v>1</v>
      </c>
      <c r="M958" s="123" t="s">
        <v>2512</v>
      </c>
      <c r="N958" s="123">
        <v>14</v>
      </c>
      <c r="O958" s="123">
        <f t="shared" si="30"/>
        <v>1</v>
      </c>
      <c r="P958" s="127" t="s">
        <v>336</v>
      </c>
    </row>
    <row r="959" spans="1:16" s="123" customFormat="1" x14ac:dyDescent="0.25">
      <c r="A959" s="123">
        <v>2016</v>
      </c>
      <c r="B959" s="124">
        <v>60</v>
      </c>
      <c r="C959" s="123" t="s">
        <v>180</v>
      </c>
      <c r="D959" s="123" t="s">
        <v>399</v>
      </c>
      <c r="E959" s="123">
        <v>31216</v>
      </c>
      <c r="F959" s="123">
        <v>15</v>
      </c>
      <c r="G959" s="123">
        <v>23210031216</v>
      </c>
      <c r="H959" s="125" t="s">
        <v>2507</v>
      </c>
      <c r="I959" s="123" t="s">
        <v>2508</v>
      </c>
      <c r="J959" s="123" t="s">
        <v>2513</v>
      </c>
      <c r="K959" s="123">
        <v>13</v>
      </c>
      <c r="L959" s="126">
        <f t="shared" si="31"/>
        <v>0.8666666666666667</v>
      </c>
      <c r="M959" s="123" t="s">
        <v>2514</v>
      </c>
      <c r="N959" s="123">
        <v>16</v>
      </c>
      <c r="O959" s="123">
        <f t="shared" si="30"/>
        <v>-1</v>
      </c>
      <c r="P959" s="127" t="s">
        <v>336</v>
      </c>
    </row>
    <row r="960" spans="1:16" s="123" customFormat="1" x14ac:dyDescent="0.25">
      <c r="A960" s="123">
        <v>2014</v>
      </c>
      <c r="B960" s="124">
        <v>60</v>
      </c>
      <c r="C960" s="123" t="s">
        <v>2515</v>
      </c>
      <c r="D960" s="123" t="s">
        <v>347</v>
      </c>
      <c r="E960" s="123">
        <v>32408</v>
      </c>
      <c r="F960" s="123">
        <v>24</v>
      </c>
      <c r="G960" s="123">
        <v>32211032408</v>
      </c>
      <c r="H960" s="125" t="s">
        <v>556</v>
      </c>
      <c r="I960" s="123" t="s">
        <v>348</v>
      </c>
      <c r="J960" s="123" t="s">
        <v>2516</v>
      </c>
      <c r="K960" s="123">
        <v>13</v>
      </c>
      <c r="L960" s="126">
        <f t="shared" si="31"/>
        <v>0.54166666666666663</v>
      </c>
      <c r="M960" s="123" t="s">
        <v>2517</v>
      </c>
      <c r="N960" s="123">
        <v>20</v>
      </c>
      <c r="O960" s="123">
        <f t="shared" si="30"/>
        <v>4</v>
      </c>
      <c r="P960" s="127" t="s">
        <v>336</v>
      </c>
    </row>
    <row r="961" spans="1:16" s="123" customFormat="1" x14ac:dyDescent="0.25">
      <c r="A961" s="123">
        <v>2015</v>
      </c>
      <c r="B961" s="124">
        <v>60</v>
      </c>
      <c r="C961" s="123" t="s">
        <v>2515</v>
      </c>
      <c r="D961" s="123" t="s">
        <v>347</v>
      </c>
      <c r="E961" s="123">
        <v>32408</v>
      </c>
      <c r="F961" s="123">
        <v>18</v>
      </c>
      <c r="G961" s="123">
        <v>32211032408</v>
      </c>
      <c r="H961" s="125" t="s">
        <v>556</v>
      </c>
      <c r="I961" s="123" t="s">
        <v>348</v>
      </c>
      <c r="J961" s="123" t="s">
        <v>2518</v>
      </c>
      <c r="K961" s="123">
        <v>18</v>
      </c>
      <c r="L961" s="126">
        <f t="shared" si="31"/>
        <v>1</v>
      </c>
      <c r="M961" s="123" t="s">
        <v>2519</v>
      </c>
      <c r="N961" s="123">
        <v>20</v>
      </c>
      <c r="O961" s="123">
        <f t="shared" si="30"/>
        <v>-2</v>
      </c>
      <c r="P961" s="127" t="s">
        <v>336</v>
      </c>
    </row>
    <row r="962" spans="1:16" s="123" customFormat="1" x14ac:dyDescent="0.25">
      <c r="A962" s="123">
        <v>2016</v>
      </c>
      <c r="B962" s="124">
        <v>60</v>
      </c>
      <c r="C962" s="123" t="s">
        <v>2515</v>
      </c>
      <c r="D962" s="123" t="s">
        <v>347</v>
      </c>
      <c r="E962" s="123">
        <v>32408</v>
      </c>
      <c r="F962" s="123">
        <v>24</v>
      </c>
      <c r="G962" s="123">
        <v>32211032408</v>
      </c>
      <c r="H962" s="125" t="s">
        <v>556</v>
      </c>
      <c r="I962" s="123" t="s">
        <v>348</v>
      </c>
      <c r="J962" s="123" t="s">
        <v>2520</v>
      </c>
      <c r="K962" s="123">
        <v>20</v>
      </c>
      <c r="L962" s="126">
        <f t="shared" si="31"/>
        <v>0.83333333333333337</v>
      </c>
      <c r="M962" s="123" t="s">
        <v>2521</v>
      </c>
      <c r="N962" s="123">
        <v>19</v>
      </c>
      <c r="O962" s="123">
        <f t="shared" si="30"/>
        <v>5</v>
      </c>
      <c r="P962" s="127" t="s">
        <v>336</v>
      </c>
    </row>
    <row r="963" spans="1:16" s="123" customFormat="1" x14ac:dyDescent="0.25">
      <c r="A963" s="123">
        <v>2016</v>
      </c>
      <c r="B963" s="124">
        <v>60</v>
      </c>
      <c r="C963" s="123" t="s">
        <v>2515</v>
      </c>
      <c r="D963" s="123" t="s">
        <v>347</v>
      </c>
      <c r="E963" s="123">
        <v>33001</v>
      </c>
      <c r="F963" s="123">
        <v>18</v>
      </c>
      <c r="G963" s="123">
        <v>32211033001</v>
      </c>
      <c r="H963" s="125" t="s">
        <v>392</v>
      </c>
      <c r="I963" s="123" t="s">
        <v>382</v>
      </c>
      <c r="J963" s="123" t="s">
        <v>2522</v>
      </c>
      <c r="K963" s="123">
        <v>67</v>
      </c>
      <c r="L963" s="126">
        <f t="shared" si="31"/>
        <v>3.7222222222222223</v>
      </c>
      <c r="M963" s="123" t="s">
        <v>2523</v>
      </c>
      <c r="N963" s="123">
        <v>17</v>
      </c>
      <c r="O963" s="123">
        <f t="shared" ref="O963:O1026" si="32">IFERROR(F963-N963,"-")</f>
        <v>1</v>
      </c>
      <c r="P963" s="127" t="s">
        <v>336</v>
      </c>
    </row>
    <row r="964" spans="1:16" s="123" customFormat="1" x14ac:dyDescent="0.25">
      <c r="A964" s="123">
        <v>2014</v>
      </c>
      <c r="B964" s="124">
        <v>60</v>
      </c>
      <c r="C964" s="123" t="s">
        <v>2524</v>
      </c>
      <c r="D964" s="123" t="s">
        <v>347</v>
      </c>
      <c r="E964" s="123">
        <v>32002</v>
      </c>
      <c r="F964" s="123">
        <v>35</v>
      </c>
      <c r="G964" s="123">
        <v>32211032002</v>
      </c>
      <c r="H964" s="125" t="s">
        <v>2525</v>
      </c>
      <c r="I964" s="123" t="s">
        <v>2526</v>
      </c>
      <c r="J964" s="123" t="s">
        <v>2527</v>
      </c>
      <c r="K964" s="123">
        <v>62</v>
      </c>
      <c r="L964" s="126">
        <f t="shared" si="31"/>
        <v>1.7714285714285714</v>
      </c>
      <c r="M964" s="123" t="s">
        <v>2528</v>
      </c>
      <c r="N964" s="123">
        <v>29</v>
      </c>
      <c r="O964" s="123">
        <f t="shared" si="32"/>
        <v>6</v>
      </c>
      <c r="P964" s="127" t="s">
        <v>336</v>
      </c>
    </row>
    <row r="965" spans="1:16" s="123" customFormat="1" x14ac:dyDescent="0.25">
      <c r="A965" s="123">
        <v>2015</v>
      </c>
      <c r="B965" s="124">
        <v>60</v>
      </c>
      <c r="C965" s="123" t="s">
        <v>2524</v>
      </c>
      <c r="D965" s="123" t="s">
        <v>347</v>
      </c>
      <c r="E965" s="123">
        <v>32002</v>
      </c>
      <c r="F965" s="123">
        <v>35</v>
      </c>
      <c r="G965" s="123">
        <v>32211032002</v>
      </c>
      <c r="H965" s="125" t="s">
        <v>2525</v>
      </c>
      <c r="I965" s="123" t="s">
        <v>2526</v>
      </c>
      <c r="J965" s="123" t="s">
        <v>2529</v>
      </c>
      <c r="K965" s="123">
        <v>36</v>
      </c>
      <c r="L965" s="126">
        <f t="shared" si="31"/>
        <v>1.0285714285714285</v>
      </c>
      <c r="M965" s="123" t="s">
        <v>2530</v>
      </c>
      <c r="N965" s="123">
        <v>32</v>
      </c>
      <c r="O965" s="123">
        <f t="shared" si="32"/>
        <v>3</v>
      </c>
      <c r="P965" s="127" t="s">
        <v>336</v>
      </c>
    </row>
    <row r="966" spans="1:16" s="123" customFormat="1" x14ac:dyDescent="0.25">
      <c r="A966" s="123">
        <v>2016</v>
      </c>
      <c r="B966" s="124">
        <v>60</v>
      </c>
      <c r="C966" s="123" t="s">
        <v>2524</v>
      </c>
      <c r="D966" s="123" t="s">
        <v>347</v>
      </c>
      <c r="E966" s="123">
        <v>32002</v>
      </c>
      <c r="F966" s="123">
        <v>35</v>
      </c>
      <c r="G966" s="123">
        <v>32211032002</v>
      </c>
      <c r="H966" s="125" t="s">
        <v>2525</v>
      </c>
      <c r="I966" s="123" t="s">
        <v>2526</v>
      </c>
      <c r="J966" s="123" t="s">
        <v>2531</v>
      </c>
      <c r="K966" s="123">
        <v>29</v>
      </c>
      <c r="L966" s="126">
        <f t="shared" si="31"/>
        <v>0.82857142857142863</v>
      </c>
      <c r="M966" s="123" t="s">
        <v>2532</v>
      </c>
      <c r="N966" s="123">
        <v>32</v>
      </c>
      <c r="O966" s="123">
        <f t="shared" si="32"/>
        <v>3</v>
      </c>
      <c r="P966" s="127" t="s">
        <v>336</v>
      </c>
    </row>
    <row r="967" spans="1:16" s="123" customFormat="1" x14ac:dyDescent="0.25">
      <c r="A967" s="123">
        <v>2014</v>
      </c>
      <c r="B967" s="124">
        <v>60</v>
      </c>
      <c r="C967" s="123" t="s">
        <v>2533</v>
      </c>
      <c r="D967" s="123" t="s">
        <v>347</v>
      </c>
      <c r="E967" s="123">
        <v>31211</v>
      </c>
      <c r="F967" s="123">
        <v>35</v>
      </c>
      <c r="G967" s="123">
        <v>32211031211</v>
      </c>
      <c r="H967" s="125" t="s">
        <v>543</v>
      </c>
      <c r="I967" s="123" t="s">
        <v>359</v>
      </c>
      <c r="J967" s="123" t="s">
        <v>2534</v>
      </c>
      <c r="K967" s="123">
        <v>29</v>
      </c>
      <c r="L967" s="126">
        <f t="shared" si="31"/>
        <v>0.82857142857142863</v>
      </c>
      <c r="M967" s="123" t="s">
        <v>2535</v>
      </c>
      <c r="N967" s="123">
        <v>33</v>
      </c>
      <c r="O967" s="123">
        <f t="shared" si="32"/>
        <v>2</v>
      </c>
      <c r="P967" s="127" t="s">
        <v>336</v>
      </c>
    </row>
    <row r="968" spans="1:16" s="123" customFormat="1" x14ac:dyDescent="0.25">
      <c r="A968" s="123">
        <v>2015</v>
      </c>
      <c r="B968" s="124">
        <v>60</v>
      </c>
      <c r="C968" s="123" t="s">
        <v>2533</v>
      </c>
      <c r="D968" s="123" t="s">
        <v>347</v>
      </c>
      <c r="E968" s="123">
        <v>31211</v>
      </c>
      <c r="F968" s="123">
        <v>35</v>
      </c>
      <c r="G968" s="123">
        <v>32211031211</v>
      </c>
      <c r="H968" s="125" t="s">
        <v>543</v>
      </c>
      <c r="I968" s="123" t="s">
        <v>359</v>
      </c>
      <c r="J968" s="123" t="s">
        <v>2536</v>
      </c>
      <c r="K968" s="123">
        <v>43</v>
      </c>
      <c r="L968" s="126">
        <f t="shared" si="31"/>
        <v>1.2285714285714286</v>
      </c>
      <c r="M968" s="123" t="s">
        <v>2537</v>
      </c>
      <c r="N968" s="123">
        <v>35</v>
      </c>
      <c r="O968" s="123">
        <f t="shared" si="32"/>
        <v>0</v>
      </c>
      <c r="P968" s="127" t="s">
        <v>336</v>
      </c>
    </row>
    <row r="969" spans="1:16" s="123" customFormat="1" x14ac:dyDescent="0.25">
      <c r="A969" s="123">
        <v>2016</v>
      </c>
      <c r="B969" s="124">
        <v>60</v>
      </c>
      <c r="C969" s="123" t="s">
        <v>2533</v>
      </c>
      <c r="D969" s="123" t="s">
        <v>347</v>
      </c>
      <c r="E969" s="123">
        <v>31211</v>
      </c>
      <c r="F969" s="123">
        <v>35</v>
      </c>
      <c r="G969" s="123">
        <v>32211031211</v>
      </c>
      <c r="H969" s="125" t="s">
        <v>543</v>
      </c>
      <c r="I969" s="123" t="s">
        <v>359</v>
      </c>
      <c r="J969" s="123" t="s">
        <v>2538</v>
      </c>
      <c r="K969" s="123">
        <v>39</v>
      </c>
      <c r="L969" s="126">
        <f t="shared" si="31"/>
        <v>1.1142857142857143</v>
      </c>
      <c r="M969" s="123" t="s">
        <v>2539</v>
      </c>
      <c r="N969" s="123">
        <v>29</v>
      </c>
      <c r="O969" s="123">
        <f t="shared" si="32"/>
        <v>6</v>
      </c>
      <c r="P969" s="127" t="s">
        <v>336</v>
      </c>
    </row>
    <row r="970" spans="1:16" s="123" customFormat="1" x14ac:dyDescent="0.25">
      <c r="A970" s="123">
        <v>2014</v>
      </c>
      <c r="B970" s="124">
        <v>60</v>
      </c>
      <c r="C970" s="123" t="s">
        <v>2540</v>
      </c>
      <c r="D970" s="123" t="s">
        <v>347</v>
      </c>
      <c r="E970" s="123">
        <v>31209</v>
      </c>
      <c r="F970" s="123">
        <v>35</v>
      </c>
      <c r="G970" s="123">
        <v>32211031209</v>
      </c>
      <c r="H970" s="125" t="s">
        <v>676</v>
      </c>
      <c r="I970" s="123" t="s">
        <v>677</v>
      </c>
      <c r="J970" s="123" t="s">
        <v>2541</v>
      </c>
      <c r="K970" s="123">
        <v>37</v>
      </c>
      <c r="L970" s="126">
        <f t="shared" si="31"/>
        <v>1.0571428571428572</v>
      </c>
      <c r="M970" s="123" t="s">
        <v>2542</v>
      </c>
      <c r="N970" s="123">
        <v>33</v>
      </c>
      <c r="O970" s="123">
        <f t="shared" si="32"/>
        <v>2</v>
      </c>
      <c r="P970" s="127" t="s">
        <v>336</v>
      </c>
    </row>
    <row r="971" spans="1:16" s="123" customFormat="1" x14ac:dyDescent="0.25">
      <c r="A971" s="123">
        <v>2015</v>
      </c>
      <c r="B971" s="124">
        <v>60</v>
      </c>
      <c r="C971" s="123" t="s">
        <v>2540</v>
      </c>
      <c r="D971" s="123" t="s">
        <v>347</v>
      </c>
      <c r="E971" s="123">
        <v>31209</v>
      </c>
      <c r="F971" s="123">
        <v>35</v>
      </c>
      <c r="G971" s="123">
        <v>32211031209</v>
      </c>
      <c r="H971" s="125" t="s">
        <v>676</v>
      </c>
      <c r="I971" s="123" t="s">
        <v>677</v>
      </c>
      <c r="J971" s="123" t="s">
        <v>2543</v>
      </c>
      <c r="K971" s="123">
        <v>34</v>
      </c>
      <c r="L971" s="126">
        <f t="shared" si="31"/>
        <v>0.97142857142857142</v>
      </c>
      <c r="M971" s="123" t="s">
        <v>2544</v>
      </c>
      <c r="N971" s="123">
        <v>25</v>
      </c>
      <c r="O971" s="123">
        <f t="shared" si="32"/>
        <v>10</v>
      </c>
      <c r="P971" s="127" t="s">
        <v>336</v>
      </c>
    </row>
    <row r="972" spans="1:16" s="123" customFormat="1" x14ac:dyDescent="0.25">
      <c r="A972" s="123">
        <v>2016</v>
      </c>
      <c r="B972" s="124">
        <v>60</v>
      </c>
      <c r="C972" s="123" t="s">
        <v>2540</v>
      </c>
      <c r="D972" s="123" t="s">
        <v>347</v>
      </c>
      <c r="E972" s="123">
        <v>31209</v>
      </c>
      <c r="F972" s="123">
        <v>35</v>
      </c>
      <c r="G972" s="123">
        <v>32211031209</v>
      </c>
      <c r="H972" s="125" t="s">
        <v>676</v>
      </c>
      <c r="I972" s="123" t="s">
        <v>677</v>
      </c>
      <c r="J972" s="123" t="s">
        <v>2545</v>
      </c>
      <c r="K972" s="123">
        <v>27</v>
      </c>
      <c r="L972" s="126">
        <f t="shared" si="31"/>
        <v>0.77142857142857146</v>
      </c>
      <c r="M972" s="123" t="s">
        <v>2546</v>
      </c>
      <c r="N972" s="123">
        <v>33</v>
      </c>
      <c r="O972" s="123">
        <f t="shared" si="32"/>
        <v>2</v>
      </c>
      <c r="P972" s="127" t="s">
        <v>336</v>
      </c>
    </row>
    <row r="973" spans="1:16" s="123" customFormat="1" x14ac:dyDescent="0.25">
      <c r="A973" s="123">
        <v>2014</v>
      </c>
      <c r="B973" s="124">
        <v>60</v>
      </c>
      <c r="C973" s="123" t="s">
        <v>181</v>
      </c>
      <c r="D973" s="123" t="s">
        <v>331</v>
      </c>
      <c r="E973" s="123">
        <v>30001</v>
      </c>
      <c r="F973" s="123">
        <v>53</v>
      </c>
      <c r="G973" s="123">
        <v>23810030001</v>
      </c>
      <c r="H973" s="125" t="s">
        <v>332</v>
      </c>
      <c r="I973" s="123" t="s">
        <v>333</v>
      </c>
      <c r="J973" s="123" t="s">
        <v>2547</v>
      </c>
      <c r="K973" s="123">
        <v>23</v>
      </c>
      <c r="L973" s="126">
        <f t="shared" si="31"/>
        <v>0.43396226415094341</v>
      </c>
      <c r="M973" s="123" t="s">
        <v>2548</v>
      </c>
      <c r="N973" s="123">
        <v>47</v>
      </c>
      <c r="O973" s="123">
        <f t="shared" si="32"/>
        <v>6</v>
      </c>
      <c r="P973" s="127" t="s">
        <v>336</v>
      </c>
    </row>
    <row r="974" spans="1:16" s="123" customFormat="1" x14ac:dyDescent="0.25">
      <c r="A974" s="123">
        <v>2015</v>
      </c>
      <c r="B974" s="124">
        <v>60</v>
      </c>
      <c r="C974" s="123" t="s">
        <v>181</v>
      </c>
      <c r="D974" s="123" t="s">
        <v>331</v>
      </c>
      <c r="E974" s="123">
        <v>30001</v>
      </c>
      <c r="F974" s="123">
        <v>52</v>
      </c>
      <c r="G974" s="123">
        <v>23810030001</v>
      </c>
      <c r="H974" s="125" t="s">
        <v>332</v>
      </c>
      <c r="I974" s="123" t="s">
        <v>333</v>
      </c>
      <c r="J974" s="123" t="s">
        <v>2549</v>
      </c>
      <c r="K974" s="123">
        <v>20</v>
      </c>
      <c r="L974" s="126">
        <f t="shared" si="31"/>
        <v>0.38461538461538464</v>
      </c>
      <c r="M974" s="123" t="s">
        <v>2550</v>
      </c>
      <c r="N974" s="123">
        <v>44</v>
      </c>
      <c r="O974" s="123">
        <f t="shared" si="32"/>
        <v>8</v>
      </c>
      <c r="P974" s="127" t="s">
        <v>336</v>
      </c>
    </row>
    <row r="975" spans="1:16" s="123" customFormat="1" x14ac:dyDescent="0.25">
      <c r="A975" s="123">
        <v>2016</v>
      </c>
      <c r="B975" s="124">
        <v>60</v>
      </c>
      <c r="C975" s="123" t="s">
        <v>181</v>
      </c>
      <c r="D975" s="123" t="s">
        <v>331</v>
      </c>
      <c r="E975" s="123">
        <v>30001</v>
      </c>
      <c r="F975" s="123">
        <v>52</v>
      </c>
      <c r="G975" s="123">
        <v>23810030001</v>
      </c>
      <c r="H975" s="125" t="s">
        <v>332</v>
      </c>
      <c r="I975" s="123" t="s">
        <v>333</v>
      </c>
      <c r="J975" s="123" t="s">
        <v>2551</v>
      </c>
      <c r="K975" s="123">
        <v>22</v>
      </c>
      <c r="L975" s="126">
        <f t="shared" si="31"/>
        <v>0.42307692307692307</v>
      </c>
      <c r="M975" s="123" t="s">
        <v>2552</v>
      </c>
      <c r="N975" s="123">
        <v>44</v>
      </c>
      <c r="O975" s="123">
        <f t="shared" si="32"/>
        <v>8</v>
      </c>
      <c r="P975" s="127" t="s">
        <v>336</v>
      </c>
    </row>
    <row r="976" spans="1:16" s="123" customFormat="1" x14ac:dyDescent="0.25">
      <c r="A976" s="123">
        <v>2014</v>
      </c>
      <c r="B976" s="124">
        <v>60</v>
      </c>
      <c r="C976" s="123" t="s">
        <v>181</v>
      </c>
      <c r="D976" s="123" t="s">
        <v>331</v>
      </c>
      <c r="E976" s="123">
        <v>31108</v>
      </c>
      <c r="F976" s="123">
        <v>17</v>
      </c>
      <c r="G976" s="123">
        <v>23810031108</v>
      </c>
      <c r="H976" s="125" t="s">
        <v>2352</v>
      </c>
      <c r="I976" s="123" t="s">
        <v>2353</v>
      </c>
      <c r="J976" s="123" t="s">
        <v>2553</v>
      </c>
      <c r="K976" s="123">
        <v>15</v>
      </c>
      <c r="L976" s="126">
        <f t="shared" si="31"/>
        <v>0.88235294117647056</v>
      </c>
      <c r="M976" s="123" t="s">
        <v>2554</v>
      </c>
      <c r="N976" s="123">
        <v>15</v>
      </c>
      <c r="O976" s="123">
        <f t="shared" si="32"/>
        <v>2</v>
      </c>
      <c r="P976" s="127" t="s">
        <v>336</v>
      </c>
    </row>
    <row r="977" spans="1:16" s="123" customFormat="1" x14ac:dyDescent="0.25">
      <c r="A977" s="123">
        <v>2015</v>
      </c>
      <c r="B977" s="124">
        <v>60</v>
      </c>
      <c r="C977" s="123" t="s">
        <v>181</v>
      </c>
      <c r="D977" s="123" t="s">
        <v>331</v>
      </c>
      <c r="E977" s="123">
        <v>31108</v>
      </c>
      <c r="F977" s="123">
        <v>18</v>
      </c>
      <c r="G977" s="123">
        <v>23810031108</v>
      </c>
      <c r="H977" s="125" t="s">
        <v>2352</v>
      </c>
      <c r="I977" s="123" t="s">
        <v>2353</v>
      </c>
      <c r="J977" s="123" t="s">
        <v>2555</v>
      </c>
      <c r="K977" s="123">
        <v>13</v>
      </c>
      <c r="L977" s="126">
        <f t="shared" si="31"/>
        <v>0.72222222222222221</v>
      </c>
      <c r="M977" s="123" t="s">
        <v>2556</v>
      </c>
      <c r="N977" s="123">
        <v>17</v>
      </c>
      <c r="O977" s="123">
        <f t="shared" si="32"/>
        <v>1</v>
      </c>
      <c r="P977" s="127" t="s">
        <v>336</v>
      </c>
    </row>
    <row r="978" spans="1:16" s="123" customFormat="1" x14ac:dyDescent="0.25">
      <c r="A978" s="123">
        <v>2016</v>
      </c>
      <c r="B978" s="124">
        <v>60</v>
      </c>
      <c r="C978" s="123" t="s">
        <v>181</v>
      </c>
      <c r="D978" s="123" t="s">
        <v>331</v>
      </c>
      <c r="E978" s="123">
        <v>31108</v>
      </c>
      <c r="F978" s="123">
        <v>18</v>
      </c>
      <c r="G978" s="123">
        <v>23810031108</v>
      </c>
      <c r="H978" s="125" t="s">
        <v>2352</v>
      </c>
      <c r="I978" s="123" t="s">
        <v>2353</v>
      </c>
      <c r="J978" s="123" t="s">
        <v>2557</v>
      </c>
      <c r="K978" s="123">
        <v>17</v>
      </c>
      <c r="L978" s="126">
        <f t="shared" si="31"/>
        <v>0.94444444444444442</v>
      </c>
      <c r="M978" s="123" t="s">
        <v>2558</v>
      </c>
      <c r="N978" s="123">
        <v>18</v>
      </c>
      <c r="O978" s="123">
        <f t="shared" si="32"/>
        <v>0</v>
      </c>
      <c r="P978" s="127" t="s">
        <v>336</v>
      </c>
    </row>
    <row r="979" spans="1:16" s="123" customFormat="1" x14ac:dyDescent="0.25">
      <c r="A979" s="123">
        <v>2014</v>
      </c>
      <c r="B979" s="124">
        <v>60</v>
      </c>
      <c r="C979" s="123" t="s">
        <v>181</v>
      </c>
      <c r="D979" s="123" t="s">
        <v>331</v>
      </c>
      <c r="E979" s="123">
        <v>31202</v>
      </c>
      <c r="F979" s="123">
        <v>35</v>
      </c>
      <c r="G979" s="123">
        <v>23810031202</v>
      </c>
      <c r="H979" s="125" t="s">
        <v>341</v>
      </c>
      <c r="I979" s="123" t="s">
        <v>342</v>
      </c>
      <c r="J979" s="123" t="s">
        <v>2559</v>
      </c>
      <c r="K979" s="123">
        <v>45</v>
      </c>
      <c r="L979" s="126">
        <f t="shared" si="31"/>
        <v>1.2857142857142858</v>
      </c>
      <c r="M979" s="123" t="s">
        <v>2560</v>
      </c>
      <c r="N979" s="123">
        <v>34</v>
      </c>
      <c r="O979" s="123">
        <f t="shared" si="32"/>
        <v>1</v>
      </c>
      <c r="P979" s="127" t="s">
        <v>336</v>
      </c>
    </row>
    <row r="980" spans="1:16" s="123" customFormat="1" x14ac:dyDescent="0.25">
      <c r="A980" s="123">
        <v>2015</v>
      </c>
      <c r="B980" s="124">
        <v>60</v>
      </c>
      <c r="C980" s="123" t="s">
        <v>181</v>
      </c>
      <c r="D980" s="123" t="s">
        <v>331</v>
      </c>
      <c r="E980" s="123">
        <v>31202</v>
      </c>
      <c r="F980" s="123">
        <v>35</v>
      </c>
      <c r="G980" s="123">
        <v>23810031202</v>
      </c>
      <c r="H980" s="125" t="s">
        <v>341</v>
      </c>
      <c r="I980" s="123" t="s">
        <v>342</v>
      </c>
      <c r="J980" s="123" t="s">
        <v>2561</v>
      </c>
      <c r="K980" s="123">
        <v>54</v>
      </c>
      <c r="L980" s="126">
        <f t="shared" si="31"/>
        <v>1.5428571428571429</v>
      </c>
      <c r="M980" s="123" t="s">
        <v>2562</v>
      </c>
      <c r="N980" s="123">
        <v>32</v>
      </c>
      <c r="O980" s="123">
        <f t="shared" si="32"/>
        <v>3</v>
      </c>
      <c r="P980" s="127" t="s">
        <v>336</v>
      </c>
    </row>
    <row r="981" spans="1:16" s="123" customFormat="1" x14ac:dyDescent="0.25">
      <c r="A981" s="123">
        <v>2016</v>
      </c>
      <c r="B981" s="124">
        <v>60</v>
      </c>
      <c r="C981" s="123" t="s">
        <v>181</v>
      </c>
      <c r="D981" s="123" t="s">
        <v>331</v>
      </c>
      <c r="E981" s="123">
        <v>31202</v>
      </c>
      <c r="F981" s="123">
        <v>35</v>
      </c>
      <c r="G981" s="123">
        <v>23810031202</v>
      </c>
      <c r="H981" s="125" t="s">
        <v>341</v>
      </c>
      <c r="I981" s="123" t="s">
        <v>342</v>
      </c>
      <c r="J981" s="123" t="s">
        <v>2563</v>
      </c>
      <c r="K981" s="123">
        <v>61</v>
      </c>
      <c r="L981" s="126">
        <f t="shared" si="31"/>
        <v>1.7428571428571429</v>
      </c>
      <c r="M981" s="123" t="s">
        <v>2564</v>
      </c>
      <c r="N981" s="123">
        <v>32</v>
      </c>
      <c r="O981" s="123">
        <f t="shared" si="32"/>
        <v>3</v>
      </c>
      <c r="P981" s="127" t="s">
        <v>336</v>
      </c>
    </row>
    <row r="982" spans="1:16" s="123" customFormat="1" x14ac:dyDescent="0.25">
      <c r="A982" s="123">
        <v>2014</v>
      </c>
      <c r="B982" s="124">
        <v>60</v>
      </c>
      <c r="C982" s="123" t="s">
        <v>181</v>
      </c>
      <c r="D982" s="123" t="s">
        <v>331</v>
      </c>
      <c r="E982" s="123">
        <v>31210</v>
      </c>
      <c r="F982" s="123">
        <v>35</v>
      </c>
      <c r="G982" s="123">
        <v>23810031210</v>
      </c>
      <c r="H982" s="125" t="s">
        <v>352</v>
      </c>
      <c r="I982" s="123" t="s">
        <v>353</v>
      </c>
      <c r="J982" s="123" t="s">
        <v>2565</v>
      </c>
      <c r="K982" s="123">
        <v>31</v>
      </c>
      <c r="L982" s="126">
        <f t="shared" si="31"/>
        <v>0.88571428571428568</v>
      </c>
      <c r="M982" s="123" t="s">
        <v>2566</v>
      </c>
      <c r="N982" s="123">
        <v>33</v>
      </c>
      <c r="O982" s="123">
        <f t="shared" si="32"/>
        <v>2</v>
      </c>
      <c r="P982" s="127" t="s">
        <v>336</v>
      </c>
    </row>
    <row r="983" spans="1:16" s="123" customFormat="1" x14ac:dyDescent="0.25">
      <c r="A983" s="123">
        <v>2015</v>
      </c>
      <c r="B983" s="124">
        <v>60</v>
      </c>
      <c r="C983" s="123" t="s">
        <v>181</v>
      </c>
      <c r="D983" s="123" t="s">
        <v>331</v>
      </c>
      <c r="E983" s="123">
        <v>31210</v>
      </c>
      <c r="F983" s="123">
        <v>35</v>
      </c>
      <c r="G983" s="123">
        <v>23810031210</v>
      </c>
      <c r="H983" s="125" t="s">
        <v>352</v>
      </c>
      <c r="I983" s="123" t="s">
        <v>353</v>
      </c>
      <c r="J983" s="123" t="s">
        <v>2567</v>
      </c>
      <c r="K983" s="123">
        <v>29</v>
      </c>
      <c r="L983" s="126">
        <f t="shared" si="31"/>
        <v>0.82857142857142863</v>
      </c>
      <c r="M983" s="123" t="s">
        <v>2568</v>
      </c>
      <c r="N983" s="123">
        <v>32</v>
      </c>
      <c r="O983" s="123">
        <f t="shared" si="32"/>
        <v>3</v>
      </c>
      <c r="P983" s="127" t="s">
        <v>336</v>
      </c>
    </row>
    <row r="984" spans="1:16" s="123" customFormat="1" x14ac:dyDescent="0.25">
      <c r="A984" s="123">
        <v>2016</v>
      </c>
      <c r="B984" s="124">
        <v>60</v>
      </c>
      <c r="C984" s="123" t="s">
        <v>181</v>
      </c>
      <c r="D984" s="123" t="s">
        <v>331</v>
      </c>
      <c r="E984" s="123">
        <v>31210</v>
      </c>
      <c r="F984" s="123">
        <v>35</v>
      </c>
      <c r="G984" s="123">
        <v>23810031210</v>
      </c>
      <c r="H984" s="125" t="s">
        <v>352</v>
      </c>
      <c r="I984" s="123" t="s">
        <v>353</v>
      </c>
      <c r="J984" s="123" t="s">
        <v>2569</v>
      </c>
      <c r="K984" s="123">
        <v>14</v>
      </c>
      <c r="L984" s="126">
        <f t="shared" si="31"/>
        <v>0.4</v>
      </c>
      <c r="M984" s="123" t="s">
        <v>2570</v>
      </c>
      <c r="N984" s="123">
        <v>29</v>
      </c>
      <c r="O984" s="123">
        <f t="shared" si="32"/>
        <v>6</v>
      </c>
      <c r="P984" s="127" t="s">
        <v>336</v>
      </c>
    </row>
    <row r="985" spans="1:16" s="123" customFormat="1" x14ac:dyDescent="0.25">
      <c r="A985" s="123">
        <v>2014</v>
      </c>
      <c r="B985" s="124">
        <v>60</v>
      </c>
      <c r="C985" s="123" t="s">
        <v>181</v>
      </c>
      <c r="D985" s="123" t="s">
        <v>399</v>
      </c>
      <c r="E985" s="123">
        <v>31214</v>
      </c>
      <c r="F985" s="123">
        <v>30</v>
      </c>
      <c r="G985" s="123">
        <v>23210031214</v>
      </c>
      <c r="H985" s="125" t="s">
        <v>1099</v>
      </c>
      <c r="I985" s="123" t="s">
        <v>1100</v>
      </c>
      <c r="J985" s="123" t="s">
        <v>2571</v>
      </c>
      <c r="K985" s="123">
        <v>28</v>
      </c>
      <c r="L985" s="126">
        <f t="shared" si="31"/>
        <v>0.93333333333333335</v>
      </c>
      <c r="M985" s="123" t="s">
        <v>2572</v>
      </c>
      <c r="N985" s="123">
        <v>27</v>
      </c>
      <c r="O985" s="123">
        <f t="shared" si="32"/>
        <v>3</v>
      </c>
      <c r="P985" s="127" t="s">
        <v>336</v>
      </c>
    </row>
    <row r="986" spans="1:16" s="123" customFormat="1" x14ac:dyDescent="0.25">
      <c r="A986" s="123">
        <v>2015</v>
      </c>
      <c r="B986" s="124">
        <v>60</v>
      </c>
      <c r="C986" s="123" t="s">
        <v>181</v>
      </c>
      <c r="D986" s="123" t="s">
        <v>399</v>
      </c>
      <c r="E986" s="123">
        <v>31214</v>
      </c>
      <c r="F986" s="123">
        <v>30</v>
      </c>
      <c r="G986" s="123">
        <v>23210031214</v>
      </c>
      <c r="H986" s="125" t="s">
        <v>1099</v>
      </c>
      <c r="I986" s="123" t="s">
        <v>1100</v>
      </c>
      <c r="J986" s="123" t="s">
        <v>2573</v>
      </c>
      <c r="K986" s="123">
        <v>39</v>
      </c>
      <c r="L986" s="126">
        <f t="shared" si="31"/>
        <v>1.3</v>
      </c>
      <c r="M986" s="123" t="s">
        <v>2574</v>
      </c>
      <c r="N986" s="123">
        <v>29</v>
      </c>
      <c r="O986" s="123">
        <f t="shared" si="32"/>
        <v>1</v>
      </c>
      <c r="P986" s="127" t="s">
        <v>336</v>
      </c>
    </row>
    <row r="987" spans="1:16" s="123" customFormat="1" x14ac:dyDescent="0.25">
      <c r="A987" s="123">
        <v>2016</v>
      </c>
      <c r="B987" s="124">
        <v>60</v>
      </c>
      <c r="C987" s="123" t="s">
        <v>181</v>
      </c>
      <c r="D987" s="123" t="s">
        <v>399</v>
      </c>
      <c r="E987" s="123">
        <v>31214</v>
      </c>
      <c r="F987" s="123">
        <v>30</v>
      </c>
      <c r="G987" s="123">
        <v>23210031214</v>
      </c>
      <c r="H987" s="125" t="s">
        <v>1099</v>
      </c>
      <c r="I987" s="123" t="s">
        <v>1100</v>
      </c>
      <c r="J987" s="123" t="s">
        <v>2575</v>
      </c>
      <c r="K987" s="123">
        <v>25</v>
      </c>
      <c r="L987" s="126">
        <f t="shared" si="31"/>
        <v>0.83333333333333337</v>
      </c>
      <c r="M987" s="123" t="s">
        <v>2576</v>
      </c>
      <c r="N987" s="123">
        <v>28</v>
      </c>
      <c r="O987" s="123">
        <f t="shared" si="32"/>
        <v>2</v>
      </c>
      <c r="P987" s="127" t="s">
        <v>336</v>
      </c>
    </row>
    <row r="988" spans="1:16" s="123" customFormat="1" x14ac:dyDescent="0.25">
      <c r="A988" s="123">
        <v>2014</v>
      </c>
      <c r="B988" s="124">
        <v>60</v>
      </c>
      <c r="C988" s="123" t="s">
        <v>181</v>
      </c>
      <c r="D988" s="123" t="s">
        <v>399</v>
      </c>
      <c r="E988" s="123">
        <v>34307</v>
      </c>
      <c r="F988" s="123">
        <v>15</v>
      </c>
      <c r="G988" s="123">
        <v>23210034307</v>
      </c>
      <c r="H988" s="125" t="s">
        <v>875</v>
      </c>
      <c r="I988" s="123" t="s">
        <v>876</v>
      </c>
      <c r="J988" s="123" t="s">
        <v>2577</v>
      </c>
      <c r="K988" s="123">
        <v>4</v>
      </c>
      <c r="L988" s="126">
        <f t="shared" si="31"/>
        <v>0.26666666666666666</v>
      </c>
      <c r="M988" s="123" t="s">
        <v>2578</v>
      </c>
      <c r="N988" s="123">
        <v>7</v>
      </c>
      <c r="O988" s="123">
        <f t="shared" si="32"/>
        <v>8</v>
      </c>
      <c r="P988" s="127" t="s">
        <v>336</v>
      </c>
    </row>
    <row r="989" spans="1:16" s="123" customFormat="1" x14ac:dyDescent="0.25">
      <c r="A989" s="123">
        <v>2015</v>
      </c>
      <c r="B989" s="124">
        <v>60</v>
      </c>
      <c r="C989" s="123" t="s">
        <v>181</v>
      </c>
      <c r="D989" s="123" t="s">
        <v>399</v>
      </c>
      <c r="E989" s="123">
        <v>34307</v>
      </c>
      <c r="F989" s="123">
        <v>15</v>
      </c>
      <c r="G989" s="123">
        <v>23210034307</v>
      </c>
      <c r="H989" s="125" t="s">
        <v>875</v>
      </c>
      <c r="I989" s="123" t="s">
        <v>876</v>
      </c>
      <c r="J989" s="123" t="s">
        <v>2579</v>
      </c>
      <c r="K989" s="123">
        <v>6</v>
      </c>
      <c r="L989" s="126">
        <f t="shared" si="31"/>
        <v>0.4</v>
      </c>
      <c r="M989" s="123" t="s">
        <v>2580</v>
      </c>
      <c r="N989" s="123">
        <v>9</v>
      </c>
      <c r="O989" s="123">
        <f t="shared" si="32"/>
        <v>6</v>
      </c>
      <c r="P989" s="127" t="s">
        <v>336</v>
      </c>
    </row>
    <row r="990" spans="1:16" s="123" customFormat="1" x14ac:dyDescent="0.25">
      <c r="A990" s="123">
        <v>2016</v>
      </c>
      <c r="B990" s="124">
        <v>60</v>
      </c>
      <c r="C990" s="123" t="s">
        <v>181</v>
      </c>
      <c r="D990" s="123" t="s">
        <v>399</v>
      </c>
      <c r="E990" s="123">
        <v>34307</v>
      </c>
      <c r="F990" s="123">
        <v>15</v>
      </c>
      <c r="G990" s="123">
        <v>23210034307</v>
      </c>
      <c r="H990" s="125" t="s">
        <v>875</v>
      </c>
      <c r="I990" s="123" t="s">
        <v>876</v>
      </c>
      <c r="J990" s="123" t="s">
        <v>2581</v>
      </c>
      <c r="K990" s="123">
        <v>4</v>
      </c>
      <c r="L990" s="126">
        <f t="shared" si="31"/>
        <v>0.26666666666666666</v>
      </c>
      <c r="M990" s="123" t="s">
        <v>2582</v>
      </c>
      <c r="N990" s="123">
        <v>10</v>
      </c>
      <c r="O990" s="123">
        <f t="shared" si="32"/>
        <v>5</v>
      </c>
      <c r="P990" s="127" t="s">
        <v>336</v>
      </c>
    </row>
    <row r="991" spans="1:16" s="123" customFormat="1" x14ac:dyDescent="0.25">
      <c r="A991" s="123">
        <v>2014</v>
      </c>
      <c r="B991" s="124">
        <v>60</v>
      </c>
      <c r="C991" s="123" t="s">
        <v>87</v>
      </c>
      <c r="D991" s="123" t="s">
        <v>331</v>
      </c>
      <c r="E991" s="123">
        <v>22106</v>
      </c>
      <c r="F991" s="123">
        <v>35</v>
      </c>
      <c r="G991" s="123">
        <v>23810022106</v>
      </c>
      <c r="H991" s="125" t="s">
        <v>757</v>
      </c>
      <c r="I991" s="123" t="s">
        <v>758</v>
      </c>
      <c r="J991" s="123" t="s">
        <v>2583</v>
      </c>
      <c r="K991" s="123">
        <v>65</v>
      </c>
      <c r="L991" s="126">
        <f t="shared" si="31"/>
        <v>1.8571428571428572</v>
      </c>
      <c r="M991" s="123" t="s">
        <v>2584</v>
      </c>
      <c r="N991" s="123">
        <v>34</v>
      </c>
      <c r="O991" s="123">
        <f t="shared" si="32"/>
        <v>1</v>
      </c>
      <c r="P991" s="127" t="s">
        <v>336</v>
      </c>
    </row>
    <row r="992" spans="1:16" s="123" customFormat="1" x14ac:dyDescent="0.25">
      <c r="A992" s="123">
        <v>2015</v>
      </c>
      <c r="B992" s="124">
        <v>60</v>
      </c>
      <c r="C992" s="123" t="s">
        <v>87</v>
      </c>
      <c r="D992" s="123" t="s">
        <v>331</v>
      </c>
      <c r="E992" s="123">
        <v>22106</v>
      </c>
      <c r="F992" s="123">
        <v>35</v>
      </c>
      <c r="G992" s="123">
        <v>23810022106</v>
      </c>
      <c r="H992" s="125" t="s">
        <v>757</v>
      </c>
      <c r="I992" s="123" t="s">
        <v>758</v>
      </c>
      <c r="J992" s="123" t="s">
        <v>2585</v>
      </c>
      <c r="K992" s="123">
        <v>55</v>
      </c>
      <c r="L992" s="126">
        <f t="shared" si="31"/>
        <v>1.5714285714285714</v>
      </c>
      <c r="M992" s="123" t="s">
        <v>2586</v>
      </c>
      <c r="N992" s="123">
        <v>32</v>
      </c>
      <c r="O992" s="123">
        <f t="shared" si="32"/>
        <v>3</v>
      </c>
      <c r="P992" s="127" t="s">
        <v>336</v>
      </c>
    </row>
    <row r="993" spans="1:16" s="123" customFormat="1" x14ac:dyDescent="0.25">
      <c r="A993" s="123">
        <v>2016</v>
      </c>
      <c r="B993" s="124">
        <v>60</v>
      </c>
      <c r="C993" s="123" t="s">
        <v>87</v>
      </c>
      <c r="D993" s="123" t="s">
        <v>331</v>
      </c>
      <c r="E993" s="123">
        <v>22106</v>
      </c>
      <c r="F993" s="123">
        <v>35</v>
      </c>
      <c r="G993" s="123">
        <v>23810022106</v>
      </c>
      <c r="H993" s="125" t="s">
        <v>757</v>
      </c>
      <c r="I993" s="123" t="s">
        <v>758</v>
      </c>
      <c r="J993" s="123" t="s">
        <v>2587</v>
      </c>
      <c r="K993" s="123">
        <v>66</v>
      </c>
      <c r="L993" s="126">
        <f t="shared" si="31"/>
        <v>1.8857142857142857</v>
      </c>
      <c r="M993" s="123" t="s">
        <v>2588</v>
      </c>
      <c r="N993" s="123">
        <v>34</v>
      </c>
      <c r="O993" s="123">
        <f t="shared" si="32"/>
        <v>1</v>
      </c>
      <c r="P993" s="127" t="s">
        <v>336</v>
      </c>
    </row>
    <row r="994" spans="1:16" s="123" customFormat="1" x14ac:dyDescent="0.25">
      <c r="A994" s="123">
        <v>2014</v>
      </c>
      <c r="B994" s="124">
        <v>60</v>
      </c>
      <c r="C994" s="123" t="s">
        <v>87</v>
      </c>
      <c r="D994" s="123" t="s">
        <v>331</v>
      </c>
      <c r="E994" s="123">
        <v>33403</v>
      </c>
      <c r="F994" s="123">
        <v>35</v>
      </c>
      <c r="G994" s="123">
        <v>23810033403</v>
      </c>
      <c r="H994" s="125" t="s">
        <v>811</v>
      </c>
      <c r="I994" s="123" t="s">
        <v>812</v>
      </c>
      <c r="J994" s="123" t="s">
        <v>2589</v>
      </c>
      <c r="K994" s="123">
        <v>44</v>
      </c>
      <c r="L994" s="126">
        <f t="shared" si="31"/>
        <v>1.2571428571428571</v>
      </c>
      <c r="M994" s="123" t="s">
        <v>2590</v>
      </c>
      <c r="N994" s="123">
        <v>31</v>
      </c>
      <c r="O994" s="123">
        <f t="shared" si="32"/>
        <v>4</v>
      </c>
      <c r="P994" s="127" t="s">
        <v>336</v>
      </c>
    </row>
    <row r="995" spans="1:16" s="123" customFormat="1" x14ac:dyDescent="0.25">
      <c r="A995" s="123">
        <v>2015</v>
      </c>
      <c r="B995" s="124">
        <v>60</v>
      </c>
      <c r="C995" s="123" t="s">
        <v>87</v>
      </c>
      <c r="D995" s="123" t="s">
        <v>331</v>
      </c>
      <c r="E995" s="123">
        <v>33403</v>
      </c>
      <c r="F995" s="123">
        <v>35</v>
      </c>
      <c r="G995" s="123">
        <v>23810033403</v>
      </c>
      <c r="H995" s="125" t="s">
        <v>811</v>
      </c>
      <c r="I995" s="123" t="s">
        <v>812</v>
      </c>
      <c r="J995" s="123" t="s">
        <v>2591</v>
      </c>
      <c r="K995" s="123">
        <v>33</v>
      </c>
      <c r="L995" s="126">
        <f t="shared" si="31"/>
        <v>0.94285714285714284</v>
      </c>
      <c r="M995" s="123" t="s">
        <v>2592</v>
      </c>
      <c r="N995" s="123">
        <v>32</v>
      </c>
      <c r="O995" s="123">
        <f t="shared" si="32"/>
        <v>3</v>
      </c>
      <c r="P995" s="127" t="s">
        <v>336</v>
      </c>
    </row>
    <row r="996" spans="1:16" s="123" customFormat="1" x14ac:dyDescent="0.25">
      <c r="A996" s="123">
        <v>2016</v>
      </c>
      <c r="B996" s="124">
        <v>60</v>
      </c>
      <c r="C996" s="123" t="s">
        <v>87</v>
      </c>
      <c r="D996" s="123" t="s">
        <v>331</v>
      </c>
      <c r="E996" s="123">
        <v>33403</v>
      </c>
      <c r="F996" s="123">
        <v>35</v>
      </c>
      <c r="G996" s="123">
        <v>23810033403</v>
      </c>
      <c r="H996" s="125" t="s">
        <v>811</v>
      </c>
      <c r="I996" s="123" t="s">
        <v>812</v>
      </c>
      <c r="J996" s="123" t="s">
        <v>2593</v>
      </c>
      <c r="K996" s="123">
        <v>19</v>
      </c>
      <c r="L996" s="126">
        <f t="shared" si="31"/>
        <v>0.54285714285714282</v>
      </c>
      <c r="M996" s="123" t="s">
        <v>2594</v>
      </c>
      <c r="N996" s="123">
        <v>23</v>
      </c>
      <c r="O996" s="123">
        <f t="shared" si="32"/>
        <v>12</v>
      </c>
      <c r="P996" s="127" t="s">
        <v>336</v>
      </c>
    </row>
    <row r="997" spans="1:16" s="123" customFormat="1" x14ac:dyDescent="0.25">
      <c r="A997" s="123">
        <v>2014</v>
      </c>
      <c r="B997" s="124">
        <v>60</v>
      </c>
      <c r="C997" s="123" t="s">
        <v>87</v>
      </c>
      <c r="D997" s="123" t="s">
        <v>347</v>
      </c>
      <c r="E997" s="123">
        <v>31209</v>
      </c>
      <c r="F997" s="123">
        <v>35</v>
      </c>
      <c r="G997" s="123">
        <v>32211031209</v>
      </c>
      <c r="H997" s="125" t="s">
        <v>676</v>
      </c>
      <c r="I997" s="123" t="s">
        <v>677</v>
      </c>
      <c r="J997" s="123" t="s">
        <v>2595</v>
      </c>
      <c r="K997" s="123">
        <v>72</v>
      </c>
      <c r="L997" s="126">
        <f t="shared" si="31"/>
        <v>2.0571428571428569</v>
      </c>
      <c r="M997" s="123" t="s">
        <v>2596</v>
      </c>
      <c r="N997" s="123">
        <v>31</v>
      </c>
      <c r="O997" s="123">
        <f t="shared" si="32"/>
        <v>4</v>
      </c>
      <c r="P997" s="127" t="s">
        <v>336</v>
      </c>
    </row>
    <row r="998" spans="1:16" s="123" customFormat="1" x14ac:dyDescent="0.25">
      <c r="A998" s="123">
        <v>2015</v>
      </c>
      <c r="B998" s="124">
        <v>60</v>
      </c>
      <c r="C998" s="123" t="s">
        <v>87</v>
      </c>
      <c r="D998" s="123" t="s">
        <v>347</v>
      </c>
      <c r="E998" s="123">
        <v>31209</v>
      </c>
      <c r="F998" s="123">
        <v>35</v>
      </c>
      <c r="G998" s="123">
        <v>32211031209</v>
      </c>
      <c r="H998" s="125" t="s">
        <v>676</v>
      </c>
      <c r="I998" s="123" t="s">
        <v>677</v>
      </c>
      <c r="J998" s="123" t="s">
        <v>2597</v>
      </c>
      <c r="K998" s="123">
        <v>92</v>
      </c>
      <c r="L998" s="126">
        <f t="shared" si="31"/>
        <v>2.6285714285714286</v>
      </c>
      <c r="M998" s="123" t="s">
        <v>2598</v>
      </c>
      <c r="N998" s="123">
        <v>35</v>
      </c>
      <c r="O998" s="123">
        <f t="shared" si="32"/>
        <v>0</v>
      </c>
      <c r="P998" s="127" t="s">
        <v>336</v>
      </c>
    </row>
    <row r="999" spans="1:16" s="123" customFormat="1" x14ac:dyDescent="0.25">
      <c r="A999" s="123">
        <v>2016</v>
      </c>
      <c r="B999" s="124">
        <v>60</v>
      </c>
      <c r="C999" s="123" t="s">
        <v>87</v>
      </c>
      <c r="D999" s="123" t="s">
        <v>347</v>
      </c>
      <c r="E999" s="123">
        <v>31209</v>
      </c>
      <c r="F999" s="123">
        <v>35</v>
      </c>
      <c r="G999" s="123">
        <v>32211031209</v>
      </c>
      <c r="H999" s="125" t="s">
        <v>676</v>
      </c>
      <c r="I999" s="123" t="s">
        <v>677</v>
      </c>
      <c r="J999" s="123" t="s">
        <v>2599</v>
      </c>
      <c r="K999" s="123">
        <v>105</v>
      </c>
      <c r="L999" s="126">
        <f t="shared" si="31"/>
        <v>3</v>
      </c>
      <c r="M999" s="123" t="s">
        <v>2600</v>
      </c>
      <c r="N999" s="123">
        <v>34</v>
      </c>
      <c r="O999" s="123">
        <f t="shared" si="32"/>
        <v>1</v>
      </c>
      <c r="P999" s="127" t="s">
        <v>336</v>
      </c>
    </row>
    <row r="1000" spans="1:16" s="123" customFormat="1" x14ac:dyDescent="0.25">
      <c r="A1000" s="123">
        <v>2014</v>
      </c>
      <c r="B1000" s="124">
        <v>60</v>
      </c>
      <c r="C1000" s="123" t="s">
        <v>87</v>
      </c>
      <c r="D1000" s="123" t="s">
        <v>347</v>
      </c>
      <c r="E1000" s="123">
        <v>33420</v>
      </c>
      <c r="F1000" s="123">
        <v>35</v>
      </c>
      <c r="G1000" s="123">
        <v>32211033420</v>
      </c>
      <c r="H1000" s="125" t="s">
        <v>2601</v>
      </c>
      <c r="I1000" s="123" t="s">
        <v>2602</v>
      </c>
      <c r="J1000" s="123" t="s">
        <v>2603</v>
      </c>
      <c r="K1000" s="123">
        <v>67</v>
      </c>
      <c r="L1000" s="126">
        <f t="shared" si="31"/>
        <v>1.9142857142857144</v>
      </c>
      <c r="M1000" s="123" t="s">
        <v>2604</v>
      </c>
      <c r="N1000" s="123">
        <v>34</v>
      </c>
      <c r="O1000" s="123">
        <f t="shared" si="32"/>
        <v>1</v>
      </c>
      <c r="P1000" s="127" t="s">
        <v>336</v>
      </c>
    </row>
    <row r="1001" spans="1:16" s="123" customFormat="1" x14ac:dyDescent="0.25">
      <c r="A1001" s="123">
        <v>2015</v>
      </c>
      <c r="B1001" s="124">
        <v>60</v>
      </c>
      <c r="C1001" s="123" t="s">
        <v>87</v>
      </c>
      <c r="D1001" s="123" t="s">
        <v>347</v>
      </c>
      <c r="E1001" s="123">
        <v>33420</v>
      </c>
      <c r="F1001" s="123">
        <v>35</v>
      </c>
      <c r="G1001" s="123">
        <v>32211033420</v>
      </c>
      <c r="H1001" s="125" t="s">
        <v>2601</v>
      </c>
      <c r="I1001" s="123" t="s">
        <v>2602</v>
      </c>
      <c r="J1001" s="123" t="s">
        <v>2605</v>
      </c>
      <c r="K1001" s="123">
        <v>84</v>
      </c>
      <c r="L1001" s="126">
        <f t="shared" ref="L1001:L1064" si="33">K1001/F1001</f>
        <v>2.4</v>
      </c>
      <c r="M1001" s="123" t="s">
        <v>2606</v>
      </c>
      <c r="N1001" s="123">
        <v>35</v>
      </c>
      <c r="O1001" s="123">
        <f t="shared" si="32"/>
        <v>0</v>
      </c>
      <c r="P1001" s="127" t="s">
        <v>336</v>
      </c>
    </row>
    <row r="1002" spans="1:16" s="123" customFormat="1" x14ac:dyDescent="0.25">
      <c r="A1002" s="123">
        <v>2016</v>
      </c>
      <c r="B1002" s="124">
        <v>60</v>
      </c>
      <c r="C1002" s="123" t="s">
        <v>87</v>
      </c>
      <c r="D1002" s="123" t="s">
        <v>347</v>
      </c>
      <c r="E1002" s="123">
        <v>33420</v>
      </c>
      <c r="F1002" s="123">
        <v>35</v>
      </c>
      <c r="G1002" s="123">
        <v>32211033420</v>
      </c>
      <c r="H1002" s="125" t="s">
        <v>2601</v>
      </c>
      <c r="I1002" s="123" t="s">
        <v>2602</v>
      </c>
      <c r="J1002" s="123" t="s">
        <v>2607</v>
      </c>
      <c r="K1002" s="123">
        <v>79</v>
      </c>
      <c r="L1002" s="126">
        <f t="shared" si="33"/>
        <v>2.2571428571428571</v>
      </c>
      <c r="M1002" s="123" t="s">
        <v>2608</v>
      </c>
      <c r="N1002" s="123">
        <v>33</v>
      </c>
      <c r="O1002" s="123">
        <f t="shared" si="32"/>
        <v>2</v>
      </c>
      <c r="P1002" s="127" t="s">
        <v>336</v>
      </c>
    </row>
    <row r="1003" spans="1:16" s="123" customFormat="1" x14ac:dyDescent="0.25">
      <c r="A1003" s="123">
        <v>2014</v>
      </c>
      <c r="B1003" s="124">
        <v>60</v>
      </c>
      <c r="C1003" s="123" t="s">
        <v>87</v>
      </c>
      <c r="D1003" s="123" t="s">
        <v>399</v>
      </c>
      <c r="E1003" s="123">
        <v>22139</v>
      </c>
      <c r="F1003" s="123">
        <v>24</v>
      </c>
      <c r="G1003" s="123">
        <v>23210022139</v>
      </c>
      <c r="H1003" s="125" t="s">
        <v>2434</v>
      </c>
      <c r="I1003" s="123" t="s">
        <v>758</v>
      </c>
      <c r="J1003" s="123" t="s">
        <v>2609</v>
      </c>
      <c r="K1003" s="123">
        <v>46</v>
      </c>
      <c r="L1003" s="126">
        <f t="shared" si="33"/>
        <v>1.9166666666666667</v>
      </c>
      <c r="M1003" s="123" t="s">
        <v>2610</v>
      </c>
      <c r="N1003" s="123" t="s">
        <v>367</v>
      </c>
      <c r="O1003" s="123" t="str">
        <f t="shared" si="32"/>
        <v>-</v>
      </c>
      <c r="P1003" s="127" t="s">
        <v>336</v>
      </c>
    </row>
    <row r="1004" spans="1:16" s="123" customFormat="1" x14ac:dyDescent="0.25">
      <c r="A1004" s="123">
        <v>2015</v>
      </c>
      <c r="B1004" s="124">
        <v>60</v>
      </c>
      <c r="C1004" s="123" t="s">
        <v>87</v>
      </c>
      <c r="D1004" s="123" t="s">
        <v>399</v>
      </c>
      <c r="E1004" s="123">
        <v>22139</v>
      </c>
      <c r="F1004" s="123">
        <v>24</v>
      </c>
      <c r="G1004" s="123">
        <v>23210022139</v>
      </c>
      <c r="H1004" s="125" t="s">
        <v>2434</v>
      </c>
      <c r="I1004" s="123" t="s">
        <v>758</v>
      </c>
      <c r="J1004" s="123" t="s">
        <v>2611</v>
      </c>
      <c r="K1004" s="123">
        <v>46</v>
      </c>
      <c r="L1004" s="126">
        <f t="shared" si="33"/>
        <v>1.9166666666666667</v>
      </c>
      <c r="M1004" s="123" t="s">
        <v>2612</v>
      </c>
      <c r="N1004" s="123" t="s">
        <v>367</v>
      </c>
      <c r="O1004" s="123" t="str">
        <f t="shared" si="32"/>
        <v>-</v>
      </c>
      <c r="P1004" s="127" t="s">
        <v>336</v>
      </c>
    </row>
    <row r="1005" spans="1:16" s="123" customFormat="1" x14ac:dyDescent="0.25">
      <c r="A1005" s="123">
        <v>2016</v>
      </c>
      <c r="B1005" s="124">
        <v>60</v>
      </c>
      <c r="C1005" s="123" t="s">
        <v>87</v>
      </c>
      <c r="D1005" s="123" t="s">
        <v>399</v>
      </c>
      <c r="E1005" s="123">
        <v>22139</v>
      </c>
      <c r="F1005" s="123">
        <v>12</v>
      </c>
      <c r="G1005" s="123">
        <v>23210022139</v>
      </c>
      <c r="H1005" s="125" t="s">
        <v>2434</v>
      </c>
      <c r="I1005" s="123" t="s">
        <v>758</v>
      </c>
      <c r="J1005" s="123" t="s">
        <v>2613</v>
      </c>
      <c r="K1005" s="123">
        <v>43</v>
      </c>
      <c r="L1005" s="126">
        <f t="shared" si="33"/>
        <v>3.5833333333333335</v>
      </c>
      <c r="M1005" s="123" t="s">
        <v>2614</v>
      </c>
      <c r="N1005" s="123">
        <v>12</v>
      </c>
      <c r="O1005" s="123">
        <f t="shared" si="32"/>
        <v>0</v>
      </c>
      <c r="P1005" s="127" t="s">
        <v>336</v>
      </c>
    </row>
    <row r="1006" spans="1:16" s="123" customFormat="1" x14ac:dyDescent="0.25">
      <c r="A1006" s="123">
        <v>2016</v>
      </c>
      <c r="B1006" s="124">
        <v>60</v>
      </c>
      <c r="C1006" s="123" t="s">
        <v>87</v>
      </c>
      <c r="D1006" s="123" t="s">
        <v>399</v>
      </c>
      <c r="E1006" s="123">
        <v>33409</v>
      </c>
      <c r="F1006" s="123">
        <v>12</v>
      </c>
      <c r="G1006" s="123">
        <v>23210033409</v>
      </c>
      <c r="H1006" s="125" t="s">
        <v>2449</v>
      </c>
      <c r="I1006" s="123" t="s">
        <v>2450</v>
      </c>
      <c r="J1006" s="123" t="s">
        <v>2615</v>
      </c>
      <c r="K1006" s="123">
        <v>5</v>
      </c>
      <c r="L1006" s="126">
        <f t="shared" si="33"/>
        <v>0.41666666666666669</v>
      </c>
      <c r="M1006" s="123" t="s">
        <v>2616</v>
      </c>
      <c r="N1006" s="123">
        <v>12</v>
      </c>
      <c r="O1006" s="123">
        <f t="shared" si="32"/>
        <v>0</v>
      </c>
      <c r="P1006" s="127" t="s">
        <v>336</v>
      </c>
    </row>
    <row r="1007" spans="1:16" s="123" customFormat="1" x14ac:dyDescent="0.25">
      <c r="A1007" s="123">
        <v>2014</v>
      </c>
      <c r="B1007" s="124">
        <v>60</v>
      </c>
      <c r="C1007" s="123" t="s">
        <v>2617</v>
      </c>
      <c r="D1007" s="123" t="s">
        <v>347</v>
      </c>
      <c r="E1007" s="123">
        <v>31407</v>
      </c>
      <c r="F1007" s="123">
        <v>24</v>
      </c>
      <c r="G1007" s="123">
        <v>32211031407</v>
      </c>
      <c r="H1007" s="125" t="s">
        <v>375</v>
      </c>
      <c r="I1007" s="123" t="s">
        <v>376</v>
      </c>
      <c r="J1007" s="123" t="s">
        <v>2618</v>
      </c>
      <c r="K1007" s="123">
        <v>16</v>
      </c>
      <c r="L1007" s="126">
        <f t="shared" si="33"/>
        <v>0.66666666666666663</v>
      </c>
      <c r="M1007" s="123" t="s">
        <v>2619</v>
      </c>
      <c r="N1007" s="123">
        <v>16</v>
      </c>
      <c r="O1007" s="123">
        <f t="shared" si="32"/>
        <v>8</v>
      </c>
      <c r="P1007" s="127" t="s">
        <v>336</v>
      </c>
    </row>
    <row r="1008" spans="1:16" s="123" customFormat="1" x14ac:dyDescent="0.25">
      <c r="A1008" s="123">
        <v>2015</v>
      </c>
      <c r="B1008" s="124">
        <v>60</v>
      </c>
      <c r="C1008" s="123" t="s">
        <v>2617</v>
      </c>
      <c r="D1008" s="123" t="s">
        <v>347</v>
      </c>
      <c r="E1008" s="123">
        <v>31407</v>
      </c>
      <c r="F1008" s="123">
        <v>18</v>
      </c>
      <c r="G1008" s="123">
        <v>32211031407</v>
      </c>
      <c r="H1008" s="125" t="s">
        <v>375</v>
      </c>
      <c r="I1008" s="123" t="s">
        <v>376</v>
      </c>
      <c r="J1008" s="123" t="s">
        <v>2620</v>
      </c>
      <c r="K1008" s="123">
        <v>8</v>
      </c>
      <c r="L1008" s="126">
        <f t="shared" si="33"/>
        <v>0.44444444444444442</v>
      </c>
      <c r="M1008" s="123" t="s">
        <v>2621</v>
      </c>
      <c r="N1008" s="123">
        <v>11</v>
      </c>
      <c r="O1008" s="123">
        <f t="shared" si="32"/>
        <v>7</v>
      </c>
      <c r="P1008" s="127" t="s">
        <v>336</v>
      </c>
    </row>
    <row r="1009" spans="1:16" s="123" customFormat="1" x14ac:dyDescent="0.25">
      <c r="A1009" s="123">
        <v>2016</v>
      </c>
      <c r="B1009" s="124">
        <v>60</v>
      </c>
      <c r="C1009" s="123" t="s">
        <v>2617</v>
      </c>
      <c r="D1009" s="123" t="s">
        <v>347</v>
      </c>
      <c r="E1009" s="123">
        <v>31407</v>
      </c>
      <c r="F1009" s="123">
        <v>18</v>
      </c>
      <c r="G1009" s="123">
        <v>32211031407</v>
      </c>
      <c r="H1009" s="125" t="s">
        <v>375</v>
      </c>
      <c r="I1009" s="123" t="s">
        <v>376</v>
      </c>
      <c r="J1009" s="123" t="s">
        <v>2622</v>
      </c>
      <c r="K1009" s="123">
        <v>14</v>
      </c>
      <c r="L1009" s="126">
        <f t="shared" si="33"/>
        <v>0.77777777777777779</v>
      </c>
      <c r="M1009" s="123" t="s">
        <v>2623</v>
      </c>
      <c r="N1009" s="123">
        <v>26</v>
      </c>
      <c r="O1009" s="123">
        <f t="shared" si="32"/>
        <v>-8</v>
      </c>
      <c r="P1009" s="127" t="s">
        <v>336</v>
      </c>
    </row>
    <row r="1010" spans="1:16" s="123" customFormat="1" x14ac:dyDescent="0.25">
      <c r="A1010" s="123">
        <v>2014</v>
      </c>
      <c r="B1010" s="124">
        <v>60</v>
      </c>
      <c r="C1010" s="123" t="s">
        <v>2624</v>
      </c>
      <c r="D1010" s="123" t="s">
        <v>347</v>
      </c>
      <c r="E1010" s="123">
        <v>31407</v>
      </c>
      <c r="F1010" s="123">
        <v>24</v>
      </c>
      <c r="G1010" s="123">
        <v>32211031407</v>
      </c>
      <c r="H1010" s="125" t="s">
        <v>375</v>
      </c>
      <c r="I1010" s="123" t="s">
        <v>376</v>
      </c>
      <c r="J1010" s="123" t="s">
        <v>2625</v>
      </c>
      <c r="K1010" s="123">
        <v>17</v>
      </c>
      <c r="L1010" s="126">
        <f t="shared" si="33"/>
        <v>0.70833333333333337</v>
      </c>
      <c r="M1010" s="123" t="s">
        <v>2626</v>
      </c>
      <c r="N1010" s="123">
        <v>15</v>
      </c>
      <c r="O1010" s="123">
        <f t="shared" si="32"/>
        <v>9</v>
      </c>
      <c r="P1010" s="127" t="s">
        <v>336</v>
      </c>
    </row>
    <row r="1011" spans="1:16" s="123" customFormat="1" x14ac:dyDescent="0.25">
      <c r="A1011" s="123">
        <v>2015</v>
      </c>
      <c r="B1011" s="124">
        <v>60</v>
      </c>
      <c r="C1011" s="123" t="s">
        <v>2624</v>
      </c>
      <c r="D1011" s="123" t="s">
        <v>347</v>
      </c>
      <c r="E1011" s="123">
        <v>31407</v>
      </c>
      <c r="F1011" s="123">
        <v>18</v>
      </c>
      <c r="G1011" s="123">
        <v>32211031407</v>
      </c>
      <c r="H1011" s="125" t="s">
        <v>375</v>
      </c>
      <c r="I1011" s="123" t="s">
        <v>376</v>
      </c>
      <c r="J1011" s="123" t="s">
        <v>2627</v>
      </c>
      <c r="K1011" s="123">
        <v>9</v>
      </c>
      <c r="L1011" s="126">
        <f t="shared" si="33"/>
        <v>0.5</v>
      </c>
      <c r="M1011" s="123" t="s">
        <v>2628</v>
      </c>
      <c r="N1011" s="123">
        <v>15</v>
      </c>
      <c r="O1011" s="123">
        <f t="shared" si="32"/>
        <v>3</v>
      </c>
      <c r="P1011" s="127" t="s">
        <v>336</v>
      </c>
    </row>
    <row r="1012" spans="1:16" s="123" customFormat="1" x14ac:dyDescent="0.25">
      <c r="A1012" s="123">
        <v>2016</v>
      </c>
      <c r="B1012" s="124">
        <v>60</v>
      </c>
      <c r="C1012" s="123" t="s">
        <v>2624</v>
      </c>
      <c r="D1012" s="123" t="s">
        <v>347</v>
      </c>
      <c r="E1012" s="123">
        <v>31407</v>
      </c>
      <c r="F1012" s="123">
        <v>18</v>
      </c>
      <c r="G1012" s="123">
        <v>32211031407</v>
      </c>
      <c r="H1012" s="125" t="s">
        <v>375</v>
      </c>
      <c r="I1012" s="123" t="s">
        <v>376</v>
      </c>
      <c r="J1012" s="123" t="s">
        <v>2629</v>
      </c>
      <c r="K1012" s="123">
        <v>7</v>
      </c>
      <c r="L1012" s="126">
        <f t="shared" si="33"/>
        <v>0.3888888888888889</v>
      </c>
      <c r="M1012" s="123" t="s">
        <v>2630</v>
      </c>
      <c r="N1012" s="123">
        <v>9</v>
      </c>
      <c r="O1012" s="123">
        <f t="shared" si="32"/>
        <v>9</v>
      </c>
      <c r="P1012" s="127" t="s">
        <v>336</v>
      </c>
    </row>
    <row r="1013" spans="1:16" s="123" customFormat="1" x14ac:dyDescent="0.25">
      <c r="A1013" s="123">
        <v>2014</v>
      </c>
      <c r="B1013" s="124">
        <v>60</v>
      </c>
      <c r="C1013" s="123" t="s">
        <v>182</v>
      </c>
      <c r="D1013" s="123" t="s">
        <v>331</v>
      </c>
      <c r="E1013" s="123">
        <v>30001</v>
      </c>
      <c r="F1013" s="123">
        <v>54</v>
      </c>
      <c r="G1013" s="123">
        <v>23810030001</v>
      </c>
      <c r="H1013" s="125" t="s">
        <v>332</v>
      </c>
      <c r="I1013" s="123" t="s">
        <v>333</v>
      </c>
      <c r="J1013" s="123" t="s">
        <v>2631</v>
      </c>
      <c r="K1013" s="123">
        <v>25</v>
      </c>
      <c r="L1013" s="126">
        <f t="shared" si="33"/>
        <v>0.46296296296296297</v>
      </c>
      <c r="M1013" s="123" t="s">
        <v>2632</v>
      </c>
      <c r="N1013" s="123">
        <v>48</v>
      </c>
      <c r="O1013" s="123">
        <f t="shared" si="32"/>
        <v>6</v>
      </c>
      <c r="P1013" s="127" t="s">
        <v>336</v>
      </c>
    </row>
    <row r="1014" spans="1:16" s="123" customFormat="1" x14ac:dyDescent="0.25">
      <c r="A1014" s="123">
        <v>2015</v>
      </c>
      <c r="B1014" s="124">
        <v>60</v>
      </c>
      <c r="C1014" s="123" t="s">
        <v>182</v>
      </c>
      <c r="D1014" s="123" t="s">
        <v>331</v>
      </c>
      <c r="E1014" s="123">
        <v>30001</v>
      </c>
      <c r="F1014" s="123">
        <v>53</v>
      </c>
      <c r="G1014" s="123">
        <v>23810030001</v>
      </c>
      <c r="H1014" s="125" t="s">
        <v>332</v>
      </c>
      <c r="I1014" s="123" t="s">
        <v>333</v>
      </c>
      <c r="J1014" s="123" t="s">
        <v>2633</v>
      </c>
      <c r="K1014" s="123">
        <v>35</v>
      </c>
      <c r="L1014" s="126">
        <f t="shared" si="33"/>
        <v>0.660377358490566</v>
      </c>
      <c r="M1014" s="123" t="s">
        <v>2634</v>
      </c>
      <c r="N1014" s="123">
        <v>47</v>
      </c>
      <c r="O1014" s="123">
        <f t="shared" si="32"/>
        <v>6</v>
      </c>
      <c r="P1014" s="127" t="s">
        <v>336</v>
      </c>
    </row>
    <row r="1015" spans="1:16" s="123" customFormat="1" x14ac:dyDescent="0.25">
      <c r="A1015" s="123">
        <v>2016</v>
      </c>
      <c r="B1015" s="124">
        <v>60</v>
      </c>
      <c r="C1015" s="123" t="s">
        <v>182</v>
      </c>
      <c r="D1015" s="123" t="s">
        <v>331</v>
      </c>
      <c r="E1015" s="123">
        <v>30001</v>
      </c>
      <c r="F1015" s="123">
        <v>53</v>
      </c>
      <c r="G1015" s="123">
        <v>23810030001</v>
      </c>
      <c r="H1015" s="125" t="s">
        <v>332</v>
      </c>
      <c r="I1015" s="123" t="s">
        <v>333</v>
      </c>
      <c r="J1015" s="123" t="s">
        <v>2635</v>
      </c>
      <c r="K1015" s="123">
        <v>35</v>
      </c>
      <c r="L1015" s="126">
        <f t="shared" si="33"/>
        <v>0.660377358490566</v>
      </c>
      <c r="M1015" s="123" t="s">
        <v>2636</v>
      </c>
      <c r="N1015" s="123">
        <v>48</v>
      </c>
      <c r="O1015" s="123">
        <f t="shared" si="32"/>
        <v>5</v>
      </c>
      <c r="P1015" s="127" t="s">
        <v>336</v>
      </c>
    </row>
    <row r="1016" spans="1:16" s="123" customFormat="1" x14ac:dyDescent="0.25">
      <c r="A1016" s="123">
        <v>2014</v>
      </c>
      <c r="B1016" s="124">
        <v>60</v>
      </c>
      <c r="C1016" s="123" t="s">
        <v>182</v>
      </c>
      <c r="D1016" s="123" t="s">
        <v>331</v>
      </c>
      <c r="E1016" s="123">
        <v>31202</v>
      </c>
      <c r="F1016" s="123">
        <v>16</v>
      </c>
      <c r="G1016" s="123">
        <v>23810031202</v>
      </c>
      <c r="H1016" s="125" t="s">
        <v>341</v>
      </c>
      <c r="I1016" s="123" t="s">
        <v>342</v>
      </c>
      <c r="J1016" s="123" t="s">
        <v>2637</v>
      </c>
      <c r="K1016" s="123">
        <v>37</v>
      </c>
      <c r="L1016" s="126">
        <f t="shared" si="33"/>
        <v>2.3125</v>
      </c>
      <c r="M1016" s="123" t="s">
        <v>2638</v>
      </c>
      <c r="N1016" s="123">
        <v>15</v>
      </c>
      <c r="O1016" s="123">
        <f t="shared" si="32"/>
        <v>1</v>
      </c>
      <c r="P1016" s="127" t="s">
        <v>336</v>
      </c>
    </row>
    <row r="1017" spans="1:16" s="123" customFormat="1" x14ac:dyDescent="0.25">
      <c r="A1017" s="123">
        <v>2015</v>
      </c>
      <c r="B1017" s="124">
        <v>60</v>
      </c>
      <c r="C1017" s="123" t="s">
        <v>182</v>
      </c>
      <c r="D1017" s="123" t="s">
        <v>331</v>
      </c>
      <c r="E1017" s="123">
        <v>31202</v>
      </c>
      <c r="F1017" s="123">
        <v>18</v>
      </c>
      <c r="G1017" s="123">
        <v>23810031202</v>
      </c>
      <c r="H1017" s="125" t="s">
        <v>341</v>
      </c>
      <c r="I1017" s="123" t="s">
        <v>342</v>
      </c>
      <c r="J1017" s="123" t="s">
        <v>2639</v>
      </c>
      <c r="K1017" s="123">
        <v>42</v>
      </c>
      <c r="L1017" s="126">
        <f t="shared" si="33"/>
        <v>2.3333333333333335</v>
      </c>
      <c r="M1017" s="123" t="s">
        <v>2640</v>
      </c>
      <c r="N1017" s="123">
        <v>17</v>
      </c>
      <c r="O1017" s="123">
        <f t="shared" si="32"/>
        <v>1</v>
      </c>
      <c r="P1017" s="127" t="s">
        <v>336</v>
      </c>
    </row>
    <row r="1018" spans="1:16" s="123" customFormat="1" x14ac:dyDescent="0.25">
      <c r="A1018" s="123">
        <v>2016</v>
      </c>
      <c r="B1018" s="124">
        <v>60</v>
      </c>
      <c r="C1018" s="123" t="s">
        <v>182</v>
      </c>
      <c r="D1018" s="123" t="s">
        <v>331</v>
      </c>
      <c r="E1018" s="123">
        <v>31202</v>
      </c>
      <c r="F1018" s="123">
        <v>35</v>
      </c>
      <c r="G1018" s="123">
        <v>23810031202</v>
      </c>
      <c r="H1018" s="125" t="s">
        <v>341</v>
      </c>
      <c r="I1018" s="123" t="s">
        <v>342</v>
      </c>
      <c r="J1018" s="123" t="s">
        <v>2641</v>
      </c>
      <c r="K1018" s="123">
        <v>60</v>
      </c>
      <c r="L1018" s="126">
        <f t="shared" si="33"/>
        <v>1.7142857142857142</v>
      </c>
      <c r="M1018" s="123" t="s">
        <v>2642</v>
      </c>
      <c r="N1018" s="123">
        <v>33</v>
      </c>
      <c r="O1018" s="123">
        <f t="shared" si="32"/>
        <v>2</v>
      </c>
      <c r="P1018" s="127" t="s">
        <v>336</v>
      </c>
    </row>
    <row r="1019" spans="1:16" s="123" customFormat="1" x14ac:dyDescent="0.25">
      <c r="A1019" s="123">
        <v>2014</v>
      </c>
      <c r="B1019" s="124">
        <v>60</v>
      </c>
      <c r="C1019" s="123" t="s">
        <v>182</v>
      </c>
      <c r="D1019" s="123" t="s">
        <v>331</v>
      </c>
      <c r="E1019" s="123">
        <v>31206</v>
      </c>
      <c r="F1019" s="123">
        <v>16</v>
      </c>
      <c r="G1019" s="123">
        <v>23810031206</v>
      </c>
      <c r="H1019" s="125" t="s">
        <v>922</v>
      </c>
      <c r="I1019" s="123" t="s">
        <v>923</v>
      </c>
      <c r="J1019" s="123" t="s">
        <v>2643</v>
      </c>
      <c r="K1019" s="123">
        <v>21</v>
      </c>
      <c r="L1019" s="126">
        <f t="shared" si="33"/>
        <v>1.3125</v>
      </c>
      <c r="M1019" s="123" t="s">
        <v>2644</v>
      </c>
      <c r="N1019" s="123">
        <v>17</v>
      </c>
      <c r="O1019" s="123">
        <f t="shared" si="32"/>
        <v>-1</v>
      </c>
      <c r="P1019" s="127" t="s">
        <v>336</v>
      </c>
    </row>
    <row r="1020" spans="1:16" s="123" customFormat="1" x14ac:dyDescent="0.25">
      <c r="A1020" s="123">
        <v>2015</v>
      </c>
      <c r="B1020" s="124">
        <v>60</v>
      </c>
      <c r="C1020" s="123" t="s">
        <v>182</v>
      </c>
      <c r="D1020" s="123" t="s">
        <v>331</v>
      </c>
      <c r="E1020" s="123">
        <v>31206</v>
      </c>
      <c r="F1020" s="123">
        <v>18</v>
      </c>
      <c r="G1020" s="123">
        <v>23810031206</v>
      </c>
      <c r="H1020" s="125" t="s">
        <v>922</v>
      </c>
      <c r="I1020" s="123" t="s">
        <v>923</v>
      </c>
      <c r="J1020" s="123" t="s">
        <v>2645</v>
      </c>
      <c r="K1020" s="123">
        <v>17</v>
      </c>
      <c r="L1020" s="126">
        <f t="shared" si="33"/>
        <v>0.94444444444444442</v>
      </c>
      <c r="M1020" s="123" t="s">
        <v>2646</v>
      </c>
      <c r="N1020" s="123">
        <v>16</v>
      </c>
      <c r="O1020" s="123">
        <f t="shared" si="32"/>
        <v>2</v>
      </c>
      <c r="P1020" s="127" t="s">
        <v>336</v>
      </c>
    </row>
    <row r="1021" spans="1:16" s="123" customFormat="1" x14ac:dyDescent="0.25">
      <c r="A1021" s="123">
        <v>2016</v>
      </c>
      <c r="B1021" s="124">
        <v>60</v>
      </c>
      <c r="C1021" s="123" t="s">
        <v>182</v>
      </c>
      <c r="D1021" s="123" t="s">
        <v>331</v>
      </c>
      <c r="E1021" s="123">
        <v>31206</v>
      </c>
      <c r="F1021" s="123">
        <v>17</v>
      </c>
      <c r="G1021" s="123">
        <v>23810031206</v>
      </c>
      <c r="H1021" s="125" t="s">
        <v>922</v>
      </c>
      <c r="I1021" s="123" t="s">
        <v>923</v>
      </c>
      <c r="J1021" s="123" t="s">
        <v>2647</v>
      </c>
      <c r="K1021" s="123">
        <v>23</v>
      </c>
      <c r="L1021" s="126">
        <f t="shared" si="33"/>
        <v>1.3529411764705883</v>
      </c>
      <c r="M1021" s="123" t="s">
        <v>2648</v>
      </c>
      <c r="N1021" s="123">
        <v>17</v>
      </c>
      <c r="O1021" s="123">
        <f t="shared" si="32"/>
        <v>0</v>
      </c>
      <c r="P1021" s="127" t="s">
        <v>336</v>
      </c>
    </row>
    <row r="1022" spans="1:16" s="123" customFormat="1" x14ac:dyDescent="0.25">
      <c r="A1022" s="123">
        <v>2014</v>
      </c>
      <c r="B1022" s="124">
        <v>60</v>
      </c>
      <c r="C1022" s="123" t="s">
        <v>182</v>
      </c>
      <c r="D1022" s="123" t="s">
        <v>331</v>
      </c>
      <c r="E1022" s="123">
        <v>31210</v>
      </c>
      <c r="F1022" s="123">
        <v>29</v>
      </c>
      <c r="G1022" s="123">
        <v>23810031210</v>
      </c>
      <c r="H1022" s="125" t="s">
        <v>352</v>
      </c>
      <c r="I1022" s="123" t="s">
        <v>353</v>
      </c>
      <c r="J1022" s="123" t="s">
        <v>2649</v>
      </c>
      <c r="K1022" s="123">
        <v>36</v>
      </c>
      <c r="L1022" s="126">
        <f t="shared" si="33"/>
        <v>1.2413793103448276</v>
      </c>
      <c r="M1022" s="123" t="s">
        <v>2650</v>
      </c>
      <c r="N1022" s="123">
        <v>27</v>
      </c>
      <c r="O1022" s="123">
        <f t="shared" si="32"/>
        <v>2</v>
      </c>
      <c r="P1022" s="127" t="s">
        <v>336</v>
      </c>
    </row>
    <row r="1023" spans="1:16" s="123" customFormat="1" x14ac:dyDescent="0.25">
      <c r="A1023" s="123">
        <v>2015</v>
      </c>
      <c r="B1023" s="124">
        <v>60</v>
      </c>
      <c r="C1023" s="123" t="s">
        <v>182</v>
      </c>
      <c r="D1023" s="123" t="s">
        <v>331</v>
      </c>
      <c r="E1023" s="123">
        <v>31210</v>
      </c>
      <c r="F1023" s="123">
        <v>35</v>
      </c>
      <c r="G1023" s="123">
        <v>23810031210</v>
      </c>
      <c r="H1023" s="125" t="s">
        <v>352</v>
      </c>
      <c r="I1023" s="123" t="s">
        <v>353</v>
      </c>
      <c r="J1023" s="123" t="s">
        <v>2651</v>
      </c>
      <c r="K1023" s="123">
        <v>22</v>
      </c>
      <c r="L1023" s="126">
        <f t="shared" si="33"/>
        <v>0.62857142857142856</v>
      </c>
      <c r="M1023" s="123" t="s">
        <v>2652</v>
      </c>
      <c r="N1023" s="123">
        <v>32</v>
      </c>
      <c r="O1023" s="123">
        <f t="shared" si="32"/>
        <v>3</v>
      </c>
      <c r="P1023" s="127" t="s">
        <v>336</v>
      </c>
    </row>
    <row r="1024" spans="1:16" s="123" customFormat="1" x14ac:dyDescent="0.25">
      <c r="A1024" s="123">
        <v>2016</v>
      </c>
      <c r="B1024" s="124">
        <v>60</v>
      </c>
      <c r="C1024" s="123" t="s">
        <v>182</v>
      </c>
      <c r="D1024" s="123" t="s">
        <v>331</v>
      </c>
      <c r="E1024" s="123">
        <v>31210</v>
      </c>
      <c r="F1024" s="123">
        <v>18</v>
      </c>
      <c r="G1024" s="123">
        <v>23810031210</v>
      </c>
      <c r="H1024" s="125" t="s">
        <v>352</v>
      </c>
      <c r="I1024" s="123" t="s">
        <v>353</v>
      </c>
      <c r="J1024" s="123" t="s">
        <v>2653</v>
      </c>
      <c r="K1024" s="123">
        <v>21</v>
      </c>
      <c r="L1024" s="126">
        <f t="shared" si="33"/>
        <v>1.1666666666666667</v>
      </c>
      <c r="M1024" s="123" t="s">
        <v>2654</v>
      </c>
      <c r="N1024" s="123">
        <v>17</v>
      </c>
      <c r="O1024" s="123">
        <f t="shared" si="32"/>
        <v>1</v>
      </c>
      <c r="P1024" s="127" t="s">
        <v>336</v>
      </c>
    </row>
    <row r="1025" spans="1:16" s="123" customFormat="1" x14ac:dyDescent="0.25">
      <c r="A1025" s="123">
        <v>2014</v>
      </c>
      <c r="B1025" s="124">
        <v>60</v>
      </c>
      <c r="C1025" s="123" t="s">
        <v>182</v>
      </c>
      <c r="D1025" s="123" t="s">
        <v>331</v>
      </c>
      <c r="E1025" s="123">
        <v>33002</v>
      </c>
      <c r="F1025" s="123">
        <v>16</v>
      </c>
      <c r="G1025" s="123">
        <v>23810033002</v>
      </c>
      <c r="H1025" s="125" t="s">
        <v>2655</v>
      </c>
      <c r="I1025" s="123" t="s">
        <v>2656</v>
      </c>
      <c r="J1025" s="123" t="s">
        <v>2657</v>
      </c>
      <c r="K1025" s="123">
        <v>8</v>
      </c>
      <c r="L1025" s="126">
        <f t="shared" si="33"/>
        <v>0.5</v>
      </c>
      <c r="M1025" s="123" t="s">
        <v>2658</v>
      </c>
      <c r="N1025" s="123">
        <v>12</v>
      </c>
      <c r="O1025" s="123">
        <f t="shared" si="32"/>
        <v>4</v>
      </c>
      <c r="P1025" s="127" t="s">
        <v>336</v>
      </c>
    </row>
    <row r="1026" spans="1:16" s="123" customFormat="1" x14ac:dyDescent="0.25">
      <c r="A1026" s="123">
        <v>2015</v>
      </c>
      <c r="B1026" s="124">
        <v>60</v>
      </c>
      <c r="C1026" s="123" t="s">
        <v>182</v>
      </c>
      <c r="D1026" s="123" t="s">
        <v>331</v>
      </c>
      <c r="E1026" s="123">
        <v>33002</v>
      </c>
      <c r="F1026" s="123">
        <v>17</v>
      </c>
      <c r="G1026" s="123">
        <v>23810033002</v>
      </c>
      <c r="H1026" s="125" t="s">
        <v>2655</v>
      </c>
      <c r="I1026" s="123" t="s">
        <v>2656</v>
      </c>
      <c r="J1026" s="123" t="s">
        <v>2659</v>
      </c>
      <c r="K1026" s="123">
        <v>15</v>
      </c>
      <c r="L1026" s="126">
        <f t="shared" si="33"/>
        <v>0.88235294117647056</v>
      </c>
      <c r="M1026" s="123" t="s">
        <v>2660</v>
      </c>
      <c r="N1026" s="123">
        <v>17</v>
      </c>
      <c r="O1026" s="123">
        <f t="shared" si="32"/>
        <v>0</v>
      </c>
      <c r="P1026" s="127" t="s">
        <v>336</v>
      </c>
    </row>
    <row r="1027" spans="1:16" s="123" customFormat="1" x14ac:dyDescent="0.25">
      <c r="A1027" s="123">
        <v>2016</v>
      </c>
      <c r="B1027" s="124">
        <v>60</v>
      </c>
      <c r="C1027" s="123" t="s">
        <v>182</v>
      </c>
      <c r="D1027" s="123" t="s">
        <v>331</v>
      </c>
      <c r="E1027" s="123">
        <v>33002</v>
      </c>
      <c r="F1027" s="123">
        <v>17</v>
      </c>
      <c r="G1027" s="123">
        <v>23810033002</v>
      </c>
      <c r="H1027" s="125" t="s">
        <v>2655</v>
      </c>
      <c r="I1027" s="123" t="s">
        <v>2656</v>
      </c>
      <c r="J1027" s="123" t="s">
        <v>2661</v>
      </c>
      <c r="K1027" s="123">
        <v>14</v>
      </c>
      <c r="L1027" s="126">
        <f t="shared" si="33"/>
        <v>0.82352941176470584</v>
      </c>
      <c r="M1027" s="123" t="s">
        <v>2662</v>
      </c>
      <c r="N1027" s="123">
        <v>16</v>
      </c>
      <c r="O1027" s="123">
        <f t="shared" ref="O1027:O1090" si="34">IFERROR(F1027-N1027,"-")</f>
        <v>1</v>
      </c>
      <c r="P1027" s="127" t="s">
        <v>336</v>
      </c>
    </row>
    <row r="1028" spans="1:16" s="123" customFormat="1" x14ac:dyDescent="0.25">
      <c r="A1028" s="123">
        <v>2014</v>
      </c>
      <c r="B1028" s="124">
        <v>60</v>
      </c>
      <c r="C1028" s="123" t="s">
        <v>182</v>
      </c>
      <c r="D1028" s="123" t="s">
        <v>331</v>
      </c>
      <c r="E1028" s="123">
        <v>33005</v>
      </c>
      <c r="F1028" s="123">
        <v>30</v>
      </c>
      <c r="G1028" s="123">
        <v>23810033005</v>
      </c>
      <c r="H1028" s="125" t="s">
        <v>363</v>
      </c>
      <c r="I1028" s="123" t="s">
        <v>364</v>
      </c>
      <c r="J1028" s="123" t="s">
        <v>2663</v>
      </c>
      <c r="K1028" s="123">
        <v>38</v>
      </c>
      <c r="L1028" s="126">
        <f t="shared" si="33"/>
        <v>1.2666666666666666</v>
      </c>
      <c r="M1028" s="123" t="s">
        <v>2664</v>
      </c>
      <c r="N1028" s="123" t="s">
        <v>367</v>
      </c>
      <c r="O1028" s="123" t="str">
        <f t="shared" si="34"/>
        <v>-</v>
      </c>
      <c r="P1028" s="127" t="s">
        <v>336</v>
      </c>
    </row>
    <row r="1029" spans="1:16" s="123" customFormat="1" x14ac:dyDescent="0.25">
      <c r="A1029" s="123">
        <v>2015</v>
      </c>
      <c r="B1029" s="124">
        <v>60</v>
      </c>
      <c r="C1029" s="123" t="s">
        <v>182</v>
      </c>
      <c r="D1029" s="123" t="s">
        <v>331</v>
      </c>
      <c r="E1029" s="123">
        <v>33005</v>
      </c>
      <c r="F1029" s="123">
        <v>30</v>
      </c>
      <c r="G1029" s="123">
        <v>23810033005</v>
      </c>
      <c r="H1029" s="125" t="s">
        <v>363</v>
      </c>
      <c r="I1029" s="123" t="s">
        <v>364</v>
      </c>
      <c r="J1029" s="123" t="s">
        <v>2665</v>
      </c>
      <c r="K1029" s="123">
        <v>49</v>
      </c>
      <c r="L1029" s="126">
        <f t="shared" si="33"/>
        <v>1.6333333333333333</v>
      </c>
      <c r="M1029" s="123" t="s">
        <v>2666</v>
      </c>
      <c r="N1029" s="123" t="s">
        <v>367</v>
      </c>
      <c r="O1029" s="123" t="str">
        <f t="shared" si="34"/>
        <v>-</v>
      </c>
      <c r="P1029" s="127" t="s">
        <v>336</v>
      </c>
    </row>
    <row r="1030" spans="1:16" s="123" customFormat="1" x14ac:dyDescent="0.25">
      <c r="A1030" s="123">
        <v>2016</v>
      </c>
      <c r="B1030" s="124">
        <v>60</v>
      </c>
      <c r="C1030" s="123" t="s">
        <v>182</v>
      </c>
      <c r="D1030" s="123" t="s">
        <v>331</v>
      </c>
      <c r="E1030" s="123">
        <v>33005</v>
      </c>
      <c r="F1030" s="123">
        <v>30</v>
      </c>
      <c r="G1030" s="123">
        <v>23810033005</v>
      </c>
      <c r="H1030" s="125" t="s">
        <v>363</v>
      </c>
      <c r="I1030" s="123" t="s">
        <v>364</v>
      </c>
      <c r="J1030" s="123" t="s">
        <v>2667</v>
      </c>
      <c r="K1030" s="123">
        <v>42</v>
      </c>
      <c r="L1030" s="126">
        <f t="shared" si="33"/>
        <v>1.4</v>
      </c>
      <c r="M1030" s="123" t="s">
        <v>2668</v>
      </c>
      <c r="N1030" s="123">
        <v>30</v>
      </c>
      <c r="O1030" s="123">
        <f t="shared" si="34"/>
        <v>0</v>
      </c>
      <c r="P1030" s="127" t="s">
        <v>336</v>
      </c>
    </row>
    <row r="1031" spans="1:16" s="123" customFormat="1" x14ac:dyDescent="0.25">
      <c r="A1031" s="123">
        <v>2014</v>
      </c>
      <c r="B1031" s="124">
        <v>60</v>
      </c>
      <c r="C1031" s="123" t="s">
        <v>182</v>
      </c>
      <c r="D1031" s="123" t="s">
        <v>399</v>
      </c>
      <c r="E1031" s="123">
        <v>31216</v>
      </c>
      <c r="F1031" s="123">
        <v>30</v>
      </c>
      <c r="G1031" s="123">
        <v>23210031216</v>
      </c>
      <c r="H1031" s="125" t="s">
        <v>2507</v>
      </c>
      <c r="I1031" s="123" t="s">
        <v>2508</v>
      </c>
      <c r="J1031" s="123" t="s">
        <v>2669</v>
      </c>
      <c r="K1031" s="123">
        <v>16</v>
      </c>
      <c r="L1031" s="126">
        <f t="shared" si="33"/>
        <v>0.53333333333333333</v>
      </c>
      <c r="M1031" s="123" t="s">
        <v>2670</v>
      </c>
      <c r="N1031" s="123">
        <v>21</v>
      </c>
      <c r="O1031" s="123">
        <f t="shared" si="34"/>
        <v>9</v>
      </c>
      <c r="P1031" s="127" t="s">
        <v>336</v>
      </c>
    </row>
    <row r="1032" spans="1:16" s="123" customFormat="1" x14ac:dyDescent="0.25">
      <c r="A1032" s="123">
        <v>2015</v>
      </c>
      <c r="B1032" s="124">
        <v>60</v>
      </c>
      <c r="C1032" s="123" t="s">
        <v>182</v>
      </c>
      <c r="D1032" s="123" t="s">
        <v>399</v>
      </c>
      <c r="E1032" s="123">
        <v>31216</v>
      </c>
      <c r="F1032" s="123">
        <v>30</v>
      </c>
      <c r="G1032" s="123">
        <v>23210031216</v>
      </c>
      <c r="H1032" s="125" t="s">
        <v>2507</v>
      </c>
      <c r="I1032" s="123" t="s">
        <v>2508</v>
      </c>
      <c r="J1032" s="123" t="s">
        <v>2671</v>
      </c>
      <c r="K1032" s="123">
        <v>37</v>
      </c>
      <c r="L1032" s="126">
        <f t="shared" si="33"/>
        <v>1.2333333333333334</v>
      </c>
      <c r="M1032" s="123" t="s">
        <v>2672</v>
      </c>
      <c r="N1032" s="123">
        <v>28</v>
      </c>
      <c r="O1032" s="123">
        <f t="shared" si="34"/>
        <v>2</v>
      </c>
      <c r="P1032" s="127" t="s">
        <v>336</v>
      </c>
    </row>
    <row r="1033" spans="1:16" s="123" customFormat="1" x14ac:dyDescent="0.25">
      <c r="A1033" s="123">
        <v>2016</v>
      </c>
      <c r="B1033" s="124">
        <v>60</v>
      </c>
      <c r="C1033" s="123" t="s">
        <v>182</v>
      </c>
      <c r="D1033" s="123" t="s">
        <v>399</v>
      </c>
      <c r="E1033" s="123">
        <v>31216</v>
      </c>
      <c r="F1033" s="123">
        <v>30</v>
      </c>
      <c r="G1033" s="123">
        <v>23210031216</v>
      </c>
      <c r="H1033" s="125" t="s">
        <v>2507</v>
      </c>
      <c r="I1033" s="123" t="s">
        <v>2508</v>
      </c>
      <c r="J1033" s="123" t="s">
        <v>2673</v>
      </c>
      <c r="K1033" s="123">
        <v>48</v>
      </c>
      <c r="L1033" s="126">
        <f t="shared" si="33"/>
        <v>1.6</v>
      </c>
      <c r="M1033" s="123" t="s">
        <v>2674</v>
      </c>
      <c r="N1033" s="123">
        <v>29</v>
      </c>
      <c r="O1033" s="123">
        <f t="shared" si="34"/>
        <v>1</v>
      </c>
      <c r="P1033" s="127" t="s">
        <v>336</v>
      </c>
    </row>
    <row r="1034" spans="1:16" s="123" customFormat="1" x14ac:dyDescent="0.25">
      <c r="A1034" s="123">
        <v>2014</v>
      </c>
      <c r="B1034" s="124">
        <v>60</v>
      </c>
      <c r="C1034" s="123" t="s">
        <v>183</v>
      </c>
      <c r="D1034" s="123" t="s">
        <v>331</v>
      </c>
      <c r="E1034" s="123">
        <v>25510</v>
      </c>
      <c r="F1034" s="123">
        <v>15</v>
      </c>
      <c r="G1034" s="123">
        <v>23810025510</v>
      </c>
      <c r="H1034" s="125" t="s">
        <v>594</v>
      </c>
      <c r="I1034" s="123" t="s">
        <v>595</v>
      </c>
      <c r="J1034" s="123" t="s">
        <v>2675</v>
      </c>
      <c r="K1034" s="123">
        <v>14</v>
      </c>
      <c r="L1034" s="126">
        <f t="shared" si="33"/>
        <v>0.93333333333333335</v>
      </c>
      <c r="M1034" s="123" t="s">
        <v>2676</v>
      </c>
      <c r="N1034" s="123" t="s">
        <v>367</v>
      </c>
      <c r="O1034" s="123" t="str">
        <f t="shared" si="34"/>
        <v>-</v>
      </c>
      <c r="P1034" s="127" t="s">
        <v>336</v>
      </c>
    </row>
    <row r="1035" spans="1:16" s="123" customFormat="1" x14ac:dyDescent="0.25">
      <c r="A1035" s="123">
        <v>2015</v>
      </c>
      <c r="B1035" s="124">
        <v>60</v>
      </c>
      <c r="C1035" s="123" t="s">
        <v>183</v>
      </c>
      <c r="D1035" s="123" t="s">
        <v>331</v>
      </c>
      <c r="E1035" s="123">
        <v>25510</v>
      </c>
      <c r="F1035" s="123">
        <v>15</v>
      </c>
      <c r="G1035" s="123">
        <v>23810025510</v>
      </c>
      <c r="H1035" s="125" t="s">
        <v>594</v>
      </c>
      <c r="I1035" s="123" t="s">
        <v>595</v>
      </c>
      <c r="J1035" s="123" t="s">
        <v>2677</v>
      </c>
      <c r="K1035" s="123">
        <v>18</v>
      </c>
      <c r="L1035" s="126">
        <f t="shared" si="33"/>
        <v>1.2</v>
      </c>
      <c r="M1035" s="123" t="s">
        <v>2678</v>
      </c>
      <c r="N1035" s="123" t="s">
        <v>367</v>
      </c>
      <c r="O1035" s="123" t="str">
        <f t="shared" si="34"/>
        <v>-</v>
      </c>
      <c r="P1035" s="127" t="s">
        <v>336</v>
      </c>
    </row>
    <row r="1036" spans="1:16" s="123" customFormat="1" x14ac:dyDescent="0.25">
      <c r="A1036" s="123">
        <v>2016</v>
      </c>
      <c r="B1036" s="124">
        <v>60</v>
      </c>
      <c r="C1036" s="123" t="s">
        <v>183</v>
      </c>
      <c r="D1036" s="123" t="s">
        <v>331</v>
      </c>
      <c r="E1036" s="123">
        <v>25510</v>
      </c>
      <c r="F1036" s="123">
        <v>15</v>
      </c>
      <c r="G1036" s="123">
        <v>23810025510</v>
      </c>
      <c r="H1036" s="125" t="s">
        <v>594</v>
      </c>
      <c r="I1036" s="123" t="s">
        <v>595</v>
      </c>
      <c r="J1036" s="123" t="s">
        <v>2679</v>
      </c>
      <c r="K1036" s="123">
        <v>10</v>
      </c>
      <c r="L1036" s="126">
        <f t="shared" si="33"/>
        <v>0.66666666666666663</v>
      </c>
      <c r="M1036" s="123" t="s">
        <v>2680</v>
      </c>
      <c r="N1036" s="123">
        <v>14</v>
      </c>
      <c r="O1036" s="123">
        <f t="shared" si="34"/>
        <v>1</v>
      </c>
      <c r="P1036" s="127" t="s">
        <v>336</v>
      </c>
    </row>
    <row r="1037" spans="1:16" s="123" customFormat="1" x14ac:dyDescent="0.25">
      <c r="A1037" s="123">
        <v>2014</v>
      </c>
      <c r="B1037" s="124">
        <v>60</v>
      </c>
      <c r="C1037" s="123" t="s">
        <v>183</v>
      </c>
      <c r="D1037" s="123" t="s">
        <v>331</v>
      </c>
      <c r="E1037" s="123">
        <v>25516</v>
      </c>
      <c r="F1037" s="123">
        <v>15</v>
      </c>
      <c r="G1037" s="123">
        <v>23810025516</v>
      </c>
      <c r="H1037" s="125" t="s">
        <v>602</v>
      </c>
      <c r="I1037" s="123" t="s">
        <v>603</v>
      </c>
      <c r="J1037" s="123" t="s">
        <v>2681</v>
      </c>
      <c r="K1037" s="123">
        <v>23</v>
      </c>
      <c r="L1037" s="126">
        <f t="shared" si="33"/>
        <v>1.5333333333333334</v>
      </c>
      <c r="M1037" s="123" t="s">
        <v>2682</v>
      </c>
      <c r="N1037" s="123" t="s">
        <v>367</v>
      </c>
      <c r="O1037" s="123" t="str">
        <f t="shared" si="34"/>
        <v>-</v>
      </c>
      <c r="P1037" s="127" t="s">
        <v>336</v>
      </c>
    </row>
    <row r="1038" spans="1:16" s="123" customFormat="1" x14ac:dyDescent="0.25">
      <c r="A1038" s="123">
        <v>2015</v>
      </c>
      <c r="B1038" s="124">
        <v>60</v>
      </c>
      <c r="C1038" s="123" t="s">
        <v>183</v>
      </c>
      <c r="D1038" s="123" t="s">
        <v>331</v>
      </c>
      <c r="E1038" s="123">
        <v>25516</v>
      </c>
      <c r="F1038" s="123">
        <v>15</v>
      </c>
      <c r="G1038" s="123">
        <v>23810025516</v>
      </c>
      <c r="H1038" s="125" t="s">
        <v>602</v>
      </c>
      <c r="I1038" s="123" t="s">
        <v>603</v>
      </c>
      <c r="J1038" s="123" t="s">
        <v>2683</v>
      </c>
      <c r="K1038" s="123">
        <v>25</v>
      </c>
      <c r="L1038" s="126">
        <f t="shared" si="33"/>
        <v>1.6666666666666667</v>
      </c>
      <c r="M1038" s="123" t="s">
        <v>2684</v>
      </c>
      <c r="N1038" s="123" t="s">
        <v>367</v>
      </c>
      <c r="O1038" s="123" t="str">
        <f t="shared" si="34"/>
        <v>-</v>
      </c>
      <c r="P1038" s="127" t="s">
        <v>336</v>
      </c>
    </row>
    <row r="1039" spans="1:16" s="123" customFormat="1" x14ac:dyDescent="0.25">
      <c r="A1039" s="123">
        <v>2016</v>
      </c>
      <c r="B1039" s="124">
        <v>60</v>
      </c>
      <c r="C1039" s="123" t="s">
        <v>183</v>
      </c>
      <c r="D1039" s="123" t="s">
        <v>331</v>
      </c>
      <c r="E1039" s="123">
        <v>25516</v>
      </c>
      <c r="F1039" s="123">
        <v>15</v>
      </c>
      <c r="G1039" s="123">
        <v>23810025516</v>
      </c>
      <c r="H1039" s="125" t="s">
        <v>602</v>
      </c>
      <c r="I1039" s="123" t="s">
        <v>603</v>
      </c>
      <c r="J1039" s="123" t="s">
        <v>2685</v>
      </c>
      <c r="K1039" s="123">
        <v>11</v>
      </c>
      <c r="L1039" s="126">
        <f t="shared" si="33"/>
        <v>0.73333333333333328</v>
      </c>
      <c r="M1039" s="123" t="s">
        <v>2686</v>
      </c>
      <c r="N1039" s="123">
        <v>14</v>
      </c>
      <c r="O1039" s="123">
        <f t="shared" si="34"/>
        <v>1</v>
      </c>
      <c r="P1039" s="127" t="s">
        <v>336</v>
      </c>
    </row>
    <row r="1040" spans="1:16" s="123" customFormat="1" x14ac:dyDescent="0.25">
      <c r="A1040" s="123">
        <v>2014</v>
      </c>
      <c r="B1040" s="124">
        <v>60</v>
      </c>
      <c r="C1040" s="123" t="s">
        <v>183</v>
      </c>
      <c r="D1040" s="123" t="s">
        <v>331</v>
      </c>
      <c r="E1040" s="123">
        <v>33005</v>
      </c>
      <c r="F1040" s="123">
        <v>30</v>
      </c>
      <c r="G1040" s="123">
        <v>23810033005</v>
      </c>
      <c r="H1040" s="125" t="s">
        <v>363</v>
      </c>
      <c r="I1040" s="123" t="s">
        <v>364</v>
      </c>
      <c r="J1040" s="123" t="s">
        <v>2687</v>
      </c>
      <c r="K1040" s="123">
        <v>57</v>
      </c>
      <c r="L1040" s="126">
        <f t="shared" si="33"/>
        <v>1.9</v>
      </c>
      <c r="M1040" s="123" t="s">
        <v>2688</v>
      </c>
      <c r="N1040" s="123" t="s">
        <v>367</v>
      </c>
      <c r="O1040" s="123" t="str">
        <f t="shared" si="34"/>
        <v>-</v>
      </c>
      <c r="P1040" s="127" t="s">
        <v>336</v>
      </c>
    </row>
    <row r="1041" spans="1:16" s="123" customFormat="1" x14ac:dyDescent="0.25">
      <c r="A1041" s="123">
        <v>2015</v>
      </c>
      <c r="B1041" s="124">
        <v>60</v>
      </c>
      <c r="C1041" s="123" t="s">
        <v>183</v>
      </c>
      <c r="D1041" s="123" t="s">
        <v>331</v>
      </c>
      <c r="E1041" s="123">
        <v>33005</v>
      </c>
      <c r="F1041" s="123">
        <v>30</v>
      </c>
      <c r="G1041" s="123">
        <v>23810033005</v>
      </c>
      <c r="H1041" s="125" t="s">
        <v>363</v>
      </c>
      <c r="I1041" s="123" t="s">
        <v>364</v>
      </c>
      <c r="J1041" s="123" t="s">
        <v>2689</v>
      </c>
      <c r="K1041" s="123">
        <v>37</v>
      </c>
      <c r="L1041" s="126">
        <f t="shared" si="33"/>
        <v>1.2333333333333334</v>
      </c>
      <c r="M1041" s="123" t="s">
        <v>2690</v>
      </c>
      <c r="N1041" s="123" t="s">
        <v>367</v>
      </c>
      <c r="O1041" s="123" t="str">
        <f t="shared" si="34"/>
        <v>-</v>
      </c>
      <c r="P1041" s="127" t="s">
        <v>336</v>
      </c>
    </row>
    <row r="1042" spans="1:16" s="123" customFormat="1" x14ac:dyDescent="0.25">
      <c r="A1042" s="123">
        <v>2016</v>
      </c>
      <c r="B1042" s="124">
        <v>60</v>
      </c>
      <c r="C1042" s="123" t="s">
        <v>183</v>
      </c>
      <c r="D1042" s="123" t="s">
        <v>331</v>
      </c>
      <c r="E1042" s="123">
        <v>33005</v>
      </c>
      <c r="F1042" s="123">
        <v>30</v>
      </c>
      <c r="G1042" s="123">
        <v>23810033005</v>
      </c>
      <c r="H1042" s="125" t="s">
        <v>363</v>
      </c>
      <c r="I1042" s="123" t="s">
        <v>364</v>
      </c>
      <c r="J1042" s="123" t="s">
        <v>2691</v>
      </c>
      <c r="K1042" s="123">
        <v>37</v>
      </c>
      <c r="L1042" s="126">
        <f t="shared" si="33"/>
        <v>1.2333333333333334</v>
      </c>
      <c r="M1042" s="123" t="s">
        <v>2692</v>
      </c>
      <c r="N1042" s="123">
        <v>30</v>
      </c>
      <c r="O1042" s="123">
        <f t="shared" si="34"/>
        <v>0</v>
      </c>
      <c r="P1042" s="127" t="s">
        <v>336</v>
      </c>
    </row>
    <row r="1043" spans="1:16" s="123" customFormat="1" x14ac:dyDescent="0.25">
      <c r="A1043" s="123">
        <v>2014</v>
      </c>
      <c r="B1043" s="124">
        <v>60</v>
      </c>
      <c r="C1043" s="123" t="s">
        <v>183</v>
      </c>
      <c r="D1043" s="123" t="s">
        <v>399</v>
      </c>
      <c r="E1043" s="123">
        <v>22129</v>
      </c>
      <c r="F1043" s="123">
        <v>30</v>
      </c>
      <c r="G1043" s="123">
        <v>23210022129</v>
      </c>
      <c r="H1043" s="125" t="s">
        <v>400</v>
      </c>
      <c r="I1043" s="123" t="s">
        <v>401</v>
      </c>
      <c r="J1043" s="123" t="s">
        <v>2693</v>
      </c>
      <c r="K1043" s="123">
        <v>50</v>
      </c>
      <c r="L1043" s="126">
        <f t="shared" si="33"/>
        <v>1.6666666666666667</v>
      </c>
      <c r="M1043" s="123" t="s">
        <v>2694</v>
      </c>
      <c r="N1043" s="123">
        <v>25</v>
      </c>
      <c r="O1043" s="123">
        <f t="shared" si="34"/>
        <v>5</v>
      </c>
      <c r="P1043" s="127" t="s">
        <v>336</v>
      </c>
    </row>
    <row r="1044" spans="1:16" s="123" customFormat="1" x14ac:dyDescent="0.25">
      <c r="A1044" s="123">
        <v>2015</v>
      </c>
      <c r="B1044" s="124">
        <v>60</v>
      </c>
      <c r="C1044" s="123" t="s">
        <v>183</v>
      </c>
      <c r="D1044" s="123" t="s">
        <v>399</v>
      </c>
      <c r="E1044" s="123">
        <v>22129</v>
      </c>
      <c r="F1044" s="123">
        <v>30</v>
      </c>
      <c r="G1044" s="123">
        <v>23210022129</v>
      </c>
      <c r="H1044" s="125" t="s">
        <v>400</v>
      </c>
      <c r="I1044" s="123" t="s">
        <v>401</v>
      </c>
      <c r="J1044" s="123" t="s">
        <v>2695</v>
      </c>
      <c r="K1044" s="123">
        <v>34</v>
      </c>
      <c r="L1044" s="126">
        <f t="shared" si="33"/>
        <v>1.1333333333333333</v>
      </c>
      <c r="M1044" s="123" t="s">
        <v>2696</v>
      </c>
      <c r="N1044" s="123">
        <v>28</v>
      </c>
      <c r="O1044" s="123">
        <f t="shared" si="34"/>
        <v>2</v>
      </c>
      <c r="P1044" s="127" t="s">
        <v>336</v>
      </c>
    </row>
    <row r="1045" spans="1:16" s="123" customFormat="1" x14ac:dyDescent="0.25">
      <c r="A1045" s="123">
        <v>2016</v>
      </c>
      <c r="B1045" s="124">
        <v>60</v>
      </c>
      <c r="C1045" s="123" t="s">
        <v>183</v>
      </c>
      <c r="D1045" s="123" t="s">
        <v>399</v>
      </c>
      <c r="E1045" s="123">
        <v>22129</v>
      </c>
      <c r="F1045" s="123">
        <v>24</v>
      </c>
      <c r="G1045" s="123">
        <v>23210022129</v>
      </c>
      <c r="H1045" s="125" t="s">
        <v>400</v>
      </c>
      <c r="I1045" s="123" t="s">
        <v>401</v>
      </c>
      <c r="J1045" s="123" t="s">
        <v>2697</v>
      </c>
      <c r="K1045" s="123">
        <v>28</v>
      </c>
      <c r="L1045" s="126">
        <f t="shared" si="33"/>
        <v>1.1666666666666667</v>
      </c>
      <c r="M1045" s="123" t="s">
        <v>2698</v>
      </c>
      <c r="N1045" s="123">
        <v>24</v>
      </c>
      <c r="O1045" s="123">
        <f t="shared" si="34"/>
        <v>0</v>
      </c>
      <c r="P1045" s="127" t="s">
        <v>336</v>
      </c>
    </row>
    <row r="1046" spans="1:16" s="123" customFormat="1" x14ac:dyDescent="0.25">
      <c r="A1046" s="123">
        <v>2014</v>
      </c>
      <c r="B1046" s="124">
        <v>60</v>
      </c>
      <c r="C1046" s="123" t="s">
        <v>183</v>
      </c>
      <c r="D1046" s="123" t="s">
        <v>399</v>
      </c>
      <c r="E1046" s="123">
        <v>33411</v>
      </c>
      <c r="F1046" s="123">
        <v>15</v>
      </c>
      <c r="G1046" s="123">
        <v>23210033411</v>
      </c>
      <c r="H1046" s="125" t="s">
        <v>416</v>
      </c>
      <c r="I1046" s="123" t="s">
        <v>417</v>
      </c>
      <c r="J1046" s="123" t="s">
        <v>2699</v>
      </c>
      <c r="K1046" s="123">
        <v>21</v>
      </c>
      <c r="L1046" s="126">
        <f t="shared" si="33"/>
        <v>1.4</v>
      </c>
      <c r="M1046" s="123" t="s">
        <v>2700</v>
      </c>
      <c r="N1046" s="123">
        <v>12</v>
      </c>
      <c r="O1046" s="123">
        <f t="shared" si="34"/>
        <v>3</v>
      </c>
      <c r="P1046" s="127" t="s">
        <v>336</v>
      </c>
    </row>
    <row r="1047" spans="1:16" s="123" customFormat="1" x14ac:dyDescent="0.25">
      <c r="A1047" s="123">
        <v>2015</v>
      </c>
      <c r="B1047" s="124">
        <v>60</v>
      </c>
      <c r="C1047" s="123" t="s">
        <v>183</v>
      </c>
      <c r="D1047" s="123" t="s">
        <v>399</v>
      </c>
      <c r="E1047" s="123">
        <v>33411</v>
      </c>
      <c r="F1047" s="123">
        <v>15</v>
      </c>
      <c r="G1047" s="123">
        <v>23210033411</v>
      </c>
      <c r="H1047" s="125" t="s">
        <v>416</v>
      </c>
      <c r="I1047" s="123" t="s">
        <v>417</v>
      </c>
      <c r="J1047" s="123" t="s">
        <v>2701</v>
      </c>
      <c r="K1047" s="123">
        <v>28</v>
      </c>
      <c r="L1047" s="126">
        <f t="shared" si="33"/>
        <v>1.8666666666666667</v>
      </c>
      <c r="M1047" s="123" t="s">
        <v>2702</v>
      </c>
      <c r="N1047" s="123">
        <v>15</v>
      </c>
      <c r="O1047" s="123">
        <f t="shared" si="34"/>
        <v>0</v>
      </c>
      <c r="P1047" s="127" t="s">
        <v>336</v>
      </c>
    </row>
    <row r="1048" spans="1:16" s="123" customFormat="1" x14ac:dyDescent="0.25">
      <c r="A1048" s="123">
        <v>2016</v>
      </c>
      <c r="B1048" s="124">
        <v>60</v>
      </c>
      <c r="C1048" s="123" t="s">
        <v>183</v>
      </c>
      <c r="D1048" s="123" t="s">
        <v>399</v>
      </c>
      <c r="E1048" s="123">
        <v>33411</v>
      </c>
      <c r="F1048" s="123">
        <v>15</v>
      </c>
      <c r="G1048" s="123">
        <v>23210033411</v>
      </c>
      <c r="H1048" s="125" t="s">
        <v>416</v>
      </c>
      <c r="I1048" s="123" t="s">
        <v>417</v>
      </c>
      <c r="J1048" s="123" t="s">
        <v>2703</v>
      </c>
      <c r="K1048" s="123">
        <v>22</v>
      </c>
      <c r="L1048" s="126">
        <f t="shared" si="33"/>
        <v>1.4666666666666666</v>
      </c>
      <c r="M1048" s="123" t="s">
        <v>2704</v>
      </c>
      <c r="N1048" s="123">
        <v>14</v>
      </c>
      <c r="O1048" s="123">
        <f t="shared" si="34"/>
        <v>1</v>
      </c>
      <c r="P1048" s="127" t="s">
        <v>336</v>
      </c>
    </row>
    <row r="1049" spans="1:16" s="123" customFormat="1" x14ac:dyDescent="0.25">
      <c r="A1049" s="123">
        <v>2014</v>
      </c>
      <c r="B1049" s="124">
        <v>80</v>
      </c>
      <c r="C1049" s="123" t="s">
        <v>2705</v>
      </c>
      <c r="D1049" s="123" t="s">
        <v>347</v>
      </c>
      <c r="E1049" s="123">
        <v>31209</v>
      </c>
      <c r="F1049" s="123">
        <v>35</v>
      </c>
      <c r="G1049" s="123">
        <v>32211031209</v>
      </c>
      <c r="H1049" s="125" t="s">
        <v>676</v>
      </c>
      <c r="I1049" s="123" t="s">
        <v>677</v>
      </c>
      <c r="J1049" s="123" t="s">
        <v>2706</v>
      </c>
      <c r="K1049" s="123">
        <v>79</v>
      </c>
      <c r="L1049" s="126">
        <f t="shared" si="33"/>
        <v>2.2571428571428571</v>
      </c>
      <c r="M1049" s="123" t="s">
        <v>2707</v>
      </c>
      <c r="N1049" s="123">
        <v>32</v>
      </c>
      <c r="O1049" s="123">
        <f t="shared" si="34"/>
        <v>3</v>
      </c>
      <c r="P1049" s="127" t="s">
        <v>336</v>
      </c>
    </row>
    <row r="1050" spans="1:16" s="123" customFormat="1" x14ac:dyDescent="0.25">
      <c r="A1050" s="123">
        <v>2015</v>
      </c>
      <c r="B1050" s="124">
        <v>80</v>
      </c>
      <c r="C1050" s="123" t="s">
        <v>2705</v>
      </c>
      <c r="D1050" s="123" t="s">
        <v>347</v>
      </c>
      <c r="E1050" s="123">
        <v>31209</v>
      </c>
      <c r="F1050" s="123">
        <v>35</v>
      </c>
      <c r="G1050" s="123">
        <v>32211031209</v>
      </c>
      <c r="H1050" s="125" t="s">
        <v>676</v>
      </c>
      <c r="I1050" s="123" t="s">
        <v>677</v>
      </c>
      <c r="J1050" s="123" t="s">
        <v>2708</v>
      </c>
      <c r="K1050" s="123">
        <v>54</v>
      </c>
      <c r="L1050" s="126">
        <f t="shared" si="33"/>
        <v>1.5428571428571429</v>
      </c>
      <c r="M1050" s="123" t="s">
        <v>2709</v>
      </c>
      <c r="N1050" s="123">
        <v>33</v>
      </c>
      <c r="O1050" s="123">
        <f t="shared" si="34"/>
        <v>2</v>
      </c>
      <c r="P1050" s="127" t="s">
        <v>336</v>
      </c>
    </row>
    <row r="1051" spans="1:16" s="123" customFormat="1" x14ac:dyDescent="0.25">
      <c r="A1051" s="123">
        <v>2016</v>
      </c>
      <c r="B1051" s="124">
        <v>80</v>
      </c>
      <c r="C1051" s="123" t="s">
        <v>2705</v>
      </c>
      <c r="D1051" s="123" t="s">
        <v>347</v>
      </c>
      <c r="E1051" s="123">
        <v>31209</v>
      </c>
      <c r="F1051" s="123">
        <v>35</v>
      </c>
      <c r="G1051" s="123">
        <v>32211031209</v>
      </c>
      <c r="H1051" s="125" t="s">
        <v>676</v>
      </c>
      <c r="I1051" s="123" t="s">
        <v>677</v>
      </c>
      <c r="J1051" s="123" t="s">
        <v>2710</v>
      </c>
      <c r="K1051" s="123">
        <v>72</v>
      </c>
      <c r="L1051" s="126">
        <f t="shared" si="33"/>
        <v>2.0571428571428569</v>
      </c>
      <c r="M1051" s="123" t="s">
        <v>2711</v>
      </c>
      <c r="N1051" s="123">
        <v>35</v>
      </c>
      <c r="O1051" s="123">
        <f t="shared" si="34"/>
        <v>0</v>
      </c>
      <c r="P1051" s="127" t="s">
        <v>336</v>
      </c>
    </row>
    <row r="1052" spans="1:16" s="123" customFormat="1" x14ac:dyDescent="0.25">
      <c r="A1052" s="123">
        <v>2014</v>
      </c>
      <c r="B1052" s="124">
        <v>80</v>
      </c>
      <c r="C1052" s="123" t="s">
        <v>2705</v>
      </c>
      <c r="D1052" s="123" t="s">
        <v>347</v>
      </c>
      <c r="E1052" s="123">
        <v>32408</v>
      </c>
      <c r="F1052" s="123">
        <v>35</v>
      </c>
      <c r="G1052" s="123">
        <v>32211032408</v>
      </c>
      <c r="H1052" s="125" t="s">
        <v>556</v>
      </c>
      <c r="I1052" s="123" t="s">
        <v>348</v>
      </c>
      <c r="J1052" s="123" t="s">
        <v>2712</v>
      </c>
      <c r="K1052" s="123">
        <v>35</v>
      </c>
      <c r="L1052" s="126">
        <f t="shared" si="33"/>
        <v>1</v>
      </c>
      <c r="M1052" s="123" t="s">
        <v>2713</v>
      </c>
      <c r="N1052" s="123">
        <v>32</v>
      </c>
      <c r="O1052" s="123">
        <f t="shared" si="34"/>
        <v>3</v>
      </c>
      <c r="P1052" s="127" t="s">
        <v>336</v>
      </c>
    </row>
    <row r="1053" spans="1:16" s="123" customFormat="1" x14ac:dyDescent="0.25">
      <c r="A1053" s="123">
        <v>2015</v>
      </c>
      <c r="B1053" s="124">
        <v>80</v>
      </c>
      <c r="C1053" s="123" t="s">
        <v>2705</v>
      </c>
      <c r="D1053" s="123" t="s">
        <v>347</v>
      </c>
      <c r="E1053" s="123">
        <v>32408</v>
      </c>
      <c r="F1053" s="123">
        <v>35</v>
      </c>
      <c r="G1053" s="123">
        <v>32211032408</v>
      </c>
      <c r="H1053" s="125" t="s">
        <v>556</v>
      </c>
      <c r="I1053" s="123" t="s">
        <v>348</v>
      </c>
      <c r="J1053" s="123" t="s">
        <v>2714</v>
      </c>
      <c r="K1053" s="123">
        <v>19</v>
      </c>
      <c r="L1053" s="126">
        <f t="shared" si="33"/>
        <v>0.54285714285714282</v>
      </c>
      <c r="M1053" s="123" t="s">
        <v>2715</v>
      </c>
      <c r="N1053" s="123">
        <v>32</v>
      </c>
      <c r="O1053" s="123">
        <f t="shared" si="34"/>
        <v>3</v>
      </c>
      <c r="P1053" s="127" t="s">
        <v>336</v>
      </c>
    </row>
    <row r="1054" spans="1:16" s="123" customFormat="1" x14ac:dyDescent="0.25">
      <c r="A1054" s="123">
        <v>2016</v>
      </c>
      <c r="B1054" s="124">
        <v>80</v>
      </c>
      <c r="C1054" s="123" t="s">
        <v>2705</v>
      </c>
      <c r="D1054" s="123" t="s">
        <v>347</v>
      </c>
      <c r="E1054" s="123">
        <v>32408</v>
      </c>
      <c r="F1054" s="123">
        <v>35</v>
      </c>
      <c r="G1054" s="123">
        <v>32211032408</v>
      </c>
      <c r="H1054" s="125" t="s">
        <v>556</v>
      </c>
      <c r="I1054" s="123" t="s">
        <v>348</v>
      </c>
      <c r="J1054" s="123" t="s">
        <v>2716</v>
      </c>
      <c r="K1054" s="123">
        <v>20</v>
      </c>
      <c r="L1054" s="126">
        <f t="shared" si="33"/>
        <v>0.5714285714285714</v>
      </c>
      <c r="M1054" s="123" t="s">
        <v>2717</v>
      </c>
      <c r="N1054" s="123">
        <v>33</v>
      </c>
      <c r="O1054" s="123">
        <f t="shared" si="34"/>
        <v>2</v>
      </c>
      <c r="P1054" s="127" t="s">
        <v>336</v>
      </c>
    </row>
    <row r="1055" spans="1:16" s="123" customFormat="1" x14ac:dyDescent="0.25">
      <c r="A1055" s="123">
        <v>2014</v>
      </c>
      <c r="B1055" s="124">
        <v>80</v>
      </c>
      <c r="C1055" s="123" t="s">
        <v>2705</v>
      </c>
      <c r="D1055" s="123" t="s">
        <v>347</v>
      </c>
      <c r="E1055" s="123">
        <v>33420</v>
      </c>
      <c r="F1055" s="123">
        <v>35</v>
      </c>
      <c r="G1055" s="123">
        <v>32211033420</v>
      </c>
      <c r="H1055" s="125" t="s">
        <v>2601</v>
      </c>
      <c r="I1055" s="123" t="s">
        <v>2602</v>
      </c>
      <c r="J1055" s="123" t="s">
        <v>2718</v>
      </c>
      <c r="K1055" s="123">
        <v>29</v>
      </c>
      <c r="L1055" s="126">
        <f t="shared" si="33"/>
        <v>0.82857142857142863</v>
      </c>
      <c r="M1055" s="123" t="s">
        <v>2719</v>
      </c>
      <c r="N1055" s="123">
        <v>31</v>
      </c>
      <c r="O1055" s="123">
        <f t="shared" si="34"/>
        <v>4</v>
      </c>
      <c r="P1055" s="127" t="s">
        <v>336</v>
      </c>
    </row>
    <row r="1056" spans="1:16" s="123" customFormat="1" x14ac:dyDescent="0.25">
      <c r="A1056" s="123">
        <v>2015</v>
      </c>
      <c r="B1056" s="124">
        <v>80</v>
      </c>
      <c r="C1056" s="123" t="s">
        <v>2705</v>
      </c>
      <c r="D1056" s="123" t="s">
        <v>347</v>
      </c>
      <c r="E1056" s="123">
        <v>33420</v>
      </c>
      <c r="F1056" s="123">
        <v>35</v>
      </c>
      <c r="G1056" s="123">
        <v>32211033420</v>
      </c>
      <c r="H1056" s="125" t="s">
        <v>2601</v>
      </c>
      <c r="I1056" s="123" t="s">
        <v>2602</v>
      </c>
      <c r="J1056" s="123" t="s">
        <v>2720</v>
      </c>
      <c r="K1056" s="123">
        <v>35</v>
      </c>
      <c r="L1056" s="126">
        <f t="shared" si="33"/>
        <v>1</v>
      </c>
      <c r="M1056" s="123" t="s">
        <v>2721</v>
      </c>
      <c r="N1056" s="123">
        <v>35</v>
      </c>
      <c r="O1056" s="123">
        <f t="shared" si="34"/>
        <v>0</v>
      </c>
      <c r="P1056" s="127" t="s">
        <v>336</v>
      </c>
    </row>
    <row r="1057" spans="1:16" s="123" customFormat="1" x14ac:dyDescent="0.25">
      <c r="A1057" s="123">
        <v>2016</v>
      </c>
      <c r="B1057" s="124">
        <v>80</v>
      </c>
      <c r="C1057" s="123" t="s">
        <v>2705</v>
      </c>
      <c r="D1057" s="123" t="s">
        <v>347</v>
      </c>
      <c r="E1057" s="123">
        <v>33420</v>
      </c>
      <c r="F1057" s="123">
        <v>35</v>
      </c>
      <c r="G1057" s="123">
        <v>32211033420</v>
      </c>
      <c r="H1057" s="125" t="s">
        <v>2601</v>
      </c>
      <c r="I1057" s="123" t="s">
        <v>2602</v>
      </c>
      <c r="J1057" s="123" t="s">
        <v>2722</v>
      </c>
      <c r="K1057" s="123">
        <v>31</v>
      </c>
      <c r="L1057" s="126">
        <f t="shared" si="33"/>
        <v>0.88571428571428568</v>
      </c>
      <c r="M1057" s="123" t="s">
        <v>2723</v>
      </c>
      <c r="N1057" s="123">
        <v>34</v>
      </c>
      <c r="O1057" s="123">
        <f t="shared" si="34"/>
        <v>1</v>
      </c>
      <c r="P1057" s="127" t="s">
        <v>336</v>
      </c>
    </row>
    <row r="1058" spans="1:16" s="123" customFormat="1" x14ac:dyDescent="0.25">
      <c r="A1058" s="123">
        <v>2014</v>
      </c>
      <c r="B1058" s="124">
        <v>80</v>
      </c>
      <c r="C1058" s="123" t="s">
        <v>88</v>
      </c>
      <c r="D1058" s="123" t="s">
        <v>331</v>
      </c>
      <c r="E1058" s="123">
        <v>25007</v>
      </c>
      <c r="F1058" s="123">
        <v>15</v>
      </c>
      <c r="G1058" s="123">
        <v>23810025007</v>
      </c>
      <c r="H1058" s="125" t="s">
        <v>578</v>
      </c>
      <c r="I1058" s="123" t="s">
        <v>579</v>
      </c>
      <c r="J1058" s="123" t="s">
        <v>2724</v>
      </c>
      <c r="K1058" s="123">
        <v>15</v>
      </c>
      <c r="L1058" s="126">
        <f t="shared" si="33"/>
        <v>1</v>
      </c>
      <c r="M1058" s="123" t="s">
        <v>2725</v>
      </c>
      <c r="N1058" s="123" t="s">
        <v>367</v>
      </c>
      <c r="O1058" s="123" t="str">
        <f t="shared" si="34"/>
        <v>-</v>
      </c>
      <c r="P1058" s="127" t="s">
        <v>336</v>
      </c>
    </row>
    <row r="1059" spans="1:16" s="123" customFormat="1" x14ac:dyDescent="0.25">
      <c r="A1059" s="123">
        <v>2015</v>
      </c>
      <c r="B1059" s="124">
        <v>80</v>
      </c>
      <c r="C1059" s="123" t="s">
        <v>88</v>
      </c>
      <c r="D1059" s="123" t="s">
        <v>331</v>
      </c>
      <c r="E1059" s="123">
        <v>25007</v>
      </c>
      <c r="F1059" s="123">
        <v>15</v>
      </c>
      <c r="G1059" s="123">
        <v>23810025007</v>
      </c>
      <c r="H1059" s="125" t="s">
        <v>578</v>
      </c>
      <c r="I1059" s="123" t="s">
        <v>579</v>
      </c>
      <c r="J1059" s="123" t="s">
        <v>2726</v>
      </c>
      <c r="K1059" s="123">
        <v>17</v>
      </c>
      <c r="L1059" s="126">
        <f t="shared" si="33"/>
        <v>1.1333333333333333</v>
      </c>
      <c r="M1059" s="123" t="s">
        <v>2727</v>
      </c>
      <c r="N1059" s="123">
        <v>15</v>
      </c>
      <c r="O1059" s="123">
        <f t="shared" si="34"/>
        <v>0</v>
      </c>
      <c r="P1059" s="127" t="s">
        <v>336</v>
      </c>
    </row>
    <row r="1060" spans="1:16" s="123" customFormat="1" x14ac:dyDescent="0.25">
      <c r="A1060" s="123">
        <v>2016</v>
      </c>
      <c r="B1060" s="124">
        <v>80</v>
      </c>
      <c r="C1060" s="123" t="s">
        <v>88</v>
      </c>
      <c r="D1060" s="123" t="s">
        <v>331</v>
      </c>
      <c r="E1060" s="123">
        <v>25007</v>
      </c>
      <c r="F1060" s="123">
        <v>15</v>
      </c>
      <c r="G1060" s="123">
        <v>23810025007</v>
      </c>
      <c r="H1060" s="125" t="s">
        <v>578</v>
      </c>
      <c r="I1060" s="123" t="s">
        <v>579</v>
      </c>
      <c r="J1060" s="123" t="s">
        <v>2728</v>
      </c>
      <c r="K1060" s="123">
        <v>21</v>
      </c>
      <c r="L1060" s="126">
        <f t="shared" si="33"/>
        <v>1.4</v>
      </c>
      <c r="M1060" s="123" t="s">
        <v>2729</v>
      </c>
      <c r="N1060" s="123">
        <v>15</v>
      </c>
      <c r="O1060" s="123">
        <f t="shared" si="34"/>
        <v>0</v>
      </c>
      <c r="P1060" s="127" t="s">
        <v>336</v>
      </c>
    </row>
    <row r="1061" spans="1:16" s="123" customFormat="1" x14ac:dyDescent="0.25">
      <c r="A1061" s="123">
        <v>2014</v>
      </c>
      <c r="B1061" s="124">
        <v>80</v>
      </c>
      <c r="C1061" s="123" t="s">
        <v>88</v>
      </c>
      <c r="D1061" s="123" t="s">
        <v>331</v>
      </c>
      <c r="E1061" s="123">
        <v>25106</v>
      </c>
      <c r="F1061" s="123">
        <v>15</v>
      </c>
      <c r="G1061" s="123">
        <v>23810025106</v>
      </c>
      <c r="H1061" s="125" t="s">
        <v>586</v>
      </c>
      <c r="I1061" s="123" t="s">
        <v>587</v>
      </c>
      <c r="J1061" s="123" t="s">
        <v>2730</v>
      </c>
      <c r="K1061" s="123">
        <v>23</v>
      </c>
      <c r="L1061" s="126">
        <f t="shared" si="33"/>
        <v>1.5333333333333334</v>
      </c>
      <c r="M1061" s="123" t="s">
        <v>2731</v>
      </c>
      <c r="N1061" s="123" t="s">
        <v>367</v>
      </c>
      <c r="O1061" s="123" t="str">
        <f t="shared" si="34"/>
        <v>-</v>
      </c>
      <c r="P1061" s="127" t="s">
        <v>336</v>
      </c>
    </row>
    <row r="1062" spans="1:16" s="123" customFormat="1" x14ac:dyDescent="0.25">
      <c r="A1062" s="123">
        <v>2015</v>
      </c>
      <c r="B1062" s="124">
        <v>80</v>
      </c>
      <c r="C1062" s="123" t="s">
        <v>88</v>
      </c>
      <c r="D1062" s="123" t="s">
        <v>331</v>
      </c>
      <c r="E1062" s="123">
        <v>25106</v>
      </c>
      <c r="F1062" s="123">
        <v>15</v>
      </c>
      <c r="G1062" s="123">
        <v>23810025106</v>
      </c>
      <c r="H1062" s="125" t="s">
        <v>586</v>
      </c>
      <c r="I1062" s="123" t="s">
        <v>587</v>
      </c>
      <c r="J1062" s="123" t="s">
        <v>2732</v>
      </c>
      <c r="K1062" s="123">
        <v>34</v>
      </c>
      <c r="L1062" s="126">
        <f t="shared" si="33"/>
        <v>2.2666666666666666</v>
      </c>
      <c r="M1062" s="123" t="s">
        <v>2733</v>
      </c>
      <c r="N1062" s="123">
        <v>15</v>
      </c>
      <c r="O1062" s="123">
        <f t="shared" si="34"/>
        <v>0</v>
      </c>
      <c r="P1062" s="127" t="s">
        <v>336</v>
      </c>
    </row>
    <row r="1063" spans="1:16" s="123" customFormat="1" x14ac:dyDescent="0.25">
      <c r="A1063" s="123">
        <v>2016</v>
      </c>
      <c r="B1063" s="124">
        <v>80</v>
      </c>
      <c r="C1063" s="123" t="s">
        <v>88</v>
      </c>
      <c r="D1063" s="123" t="s">
        <v>331</v>
      </c>
      <c r="E1063" s="123">
        <v>25106</v>
      </c>
      <c r="F1063" s="123">
        <v>15</v>
      </c>
      <c r="G1063" s="123">
        <v>23810025106</v>
      </c>
      <c r="H1063" s="125" t="s">
        <v>586</v>
      </c>
      <c r="I1063" s="123" t="s">
        <v>587</v>
      </c>
      <c r="J1063" s="123" t="s">
        <v>2734</v>
      </c>
      <c r="K1063" s="123">
        <v>17</v>
      </c>
      <c r="L1063" s="126">
        <f t="shared" si="33"/>
        <v>1.1333333333333333</v>
      </c>
      <c r="M1063" s="123" t="s">
        <v>2735</v>
      </c>
      <c r="N1063" s="123">
        <v>13</v>
      </c>
      <c r="O1063" s="123">
        <f t="shared" si="34"/>
        <v>2</v>
      </c>
      <c r="P1063" s="127" t="s">
        <v>336</v>
      </c>
    </row>
    <row r="1064" spans="1:16" s="123" customFormat="1" x14ac:dyDescent="0.25">
      <c r="A1064" s="123">
        <v>2014</v>
      </c>
      <c r="B1064" s="124">
        <v>80</v>
      </c>
      <c r="C1064" s="123" t="s">
        <v>88</v>
      </c>
      <c r="D1064" s="123" t="s">
        <v>331</v>
      </c>
      <c r="E1064" s="123">
        <v>25510</v>
      </c>
      <c r="F1064" s="123">
        <v>15</v>
      </c>
      <c r="G1064" s="123">
        <v>23810025510</v>
      </c>
      <c r="H1064" s="125" t="s">
        <v>594</v>
      </c>
      <c r="I1064" s="123" t="s">
        <v>595</v>
      </c>
      <c r="J1064" s="123" t="s">
        <v>2736</v>
      </c>
      <c r="K1064" s="123">
        <v>19</v>
      </c>
      <c r="L1064" s="126">
        <f t="shared" si="33"/>
        <v>1.2666666666666666</v>
      </c>
      <c r="M1064" s="123" t="s">
        <v>2737</v>
      </c>
      <c r="N1064" s="123" t="s">
        <v>367</v>
      </c>
      <c r="O1064" s="123" t="str">
        <f t="shared" si="34"/>
        <v>-</v>
      </c>
      <c r="P1064" s="127" t="s">
        <v>336</v>
      </c>
    </row>
    <row r="1065" spans="1:16" s="123" customFormat="1" x14ac:dyDescent="0.25">
      <c r="A1065" s="123">
        <v>2015</v>
      </c>
      <c r="B1065" s="124">
        <v>80</v>
      </c>
      <c r="C1065" s="123" t="s">
        <v>88</v>
      </c>
      <c r="D1065" s="123" t="s">
        <v>331</v>
      </c>
      <c r="E1065" s="123">
        <v>25510</v>
      </c>
      <c r="F1065" s="123">
        <v>15</v>
      </c>
      <c r="G1065" s="123">
        <v>23810025510</v>
      </c>
      <c r="H1065" s="125" t="s">
        <v>594</v>
      </c>
      <c r="I1065" s="123" t="s">
        <v>595</v>
      </c>
      <c r="J1065" s="123" t="s">
        <v>2738</v>
      </c>
      <c r="K1065" s="123">
        <v>15</v>
      </c>
      <c r="L1065" s="126">
        <f t="shared" ref="L1065:L1128" si="35">K1065/F1065</f>
        <v>1</v>
      </c>
      <c r="M1065" s="123" t="s">
        <v>2739</v>
      </c>
      <c r="N1065" s="123" t="s">
        <v>367</v>
      </c>
      <c r="O1065" s="123" t="str">
        <f t="shared" si="34"/>
        <v>-</v>
      </c>
      <c r="P1065" s="127" t="s">
        <v>336</v>
      </c>
    </row>
    <row r="1066" spans="1:16" s="123" customFormat="1" x14ac:dyDescent="0.25">
      <c r="A1066" s="123">
        <v>2016</v>
      </c>
      <c r="B1066" s="124">
        <v>80</v>
      </c>
      <c r="C1066" s="123" t="s">
        <v>88</v>
      </c>
      <c r="D1066" s="123" t="s">
        <v>331</v>
      </c>
      <c r="E1066" s="123">
        <v>25510</v>
      </c>
      <c r="F1066" s="123">
        <v>15</v>
      </c>
      <c r="G1066" s="123">
        <v>23810025510</v>
      </c>
      <c r="H1066" s="125" t="s">
        <v>594</v>
      </c>
      <c r="I1066" s="123" t="s">
        <v>595</v>
      </c>
      <c r="J1066" s="123" t="s">
        <v>2740</v>
      </c>
      <c r="K1066" s="123">
        <v>13</v>
      </c>
      <c r="L1066" s="126">
        <f t="shared" si="35"/>
        <v>0.8666666666666667</v>
      </c>
      <c r="M1066" s="123" t="s">
        <v>2741</v>
      </c>
      <c r="N1066" s="123">
        <v>15</v>
      </c>
      <c r="O1066" s="123">
        <f t="shared" si="34"/>
        <v>0</v>
      </c>
      <c r="P1066" s="127" t="s">
        <v>336</v>
      </c>
    </row>
    <row r="1067" spans="1:16" s="123" customFormat="1" x14ac:dyDescent="0.25">
      <c r="A1067" s="123">
        <v>2014</v>
      </c>
      <c r="B1067" s="124">
        <v>80</v>
      </c>
      <c r="C1067" s="123" t="s">
        <v>88</v>
      </c>
      <c r="D1067" s="123" t="s">
        <v>331</v>
      </c>
      <c r="E1067" s="123">
        <v>31202</v>
      </c>
      <c r="F1067" s="123">
        <v>35</v>
      </c>
      <c r="G1067" s="123">
        <v>23810031202</v>
      </c>
      <c r="H1067" s="125" t="s">
        <v>341</v>
      </c>
      <c r="I1067" s="123" t="s">
        <v>342</v>
      </c>
      <c r="J1067" s="123" t="s">
        <v>2742</v>
      </c>
      <c r="K1067" s="123">
        <v>34</v>
      </c>
      <c r="L1067" s="126">
        <f t="shared" si="35"/>
        <v>0.97142857142857142</v>
      </c>
      <c r="M1067" s="123" t="s">
        <v>2743</v>
      </c>
      <c r="N1067" s="123" t="s">
        <v>367</v>
      </c>
      <c r="O1067" s="123" t="str">
        <f t="shared" si="34"/>
        <v>-</v>
      </c>
      <c r="P1067" s="127" t="s">
        <v>336</v>
      </c>
    </row>
    <row r="1068" spans="1:16" s="123" customFormat="1" x14ac:dyDescent="0.25">
      <c r="A1068" s="123">
        <v>2015</v>
      </c>
      <c r="B1068" s="124">
        <v>80</v>
      </c>
      <c r="C1068" s="123" t="s">
        <v>88</v>
      </c>
      <c r="D1068" s="123" t="s">
        <v>331</v>
      </c>
      <c r="E1068" s="123">
        <v>31202</v>
      </c>
      <c r="F1068" s="123">
        <v>35</v>
      </c>
      <c r="G1068" s="123">
        <v>23810031202</v>
      </c>
      <c r="H1068" s="125" t="s">
        <v>341</v>
      </c>
      <c r="I1068" s="123" t="s">
        <v>342</v>
      </c>
      <c r="J1068" s="123" t="s">
        <v>2744</v>
      </c>
      <c r="K1068" s="123">
        <v>23</v>
      </c>
      <c r="L1068" s="126">
        <f t="shared" si="35"/>
        <v>0.65714285714285714</v>
      </c>
      <c r="M1068" s="123" t="s">
        <v>2745</v>
      </c>
      <c r="N1068" s="123">
        <v>34</v>
      </c>
      <c r="O1068" s="123">
        <f t="shared" si="34"/>
        <v>1</v>
      </c>
      <c r="P1068" s="127" t="s">
        <v>336</v>
      </c>
    </row>
    <row r="1069" spans="1:16" s="123" customFormat="1" x14ac:dyDescent="0.25">
      <c r="A1069" s="123">
        <v>2016</v>
      </c>
      <c r="B1069" s="124">
        <v>80</v>
      </c>
      <c r="C1069" s="123" t="s">
        <v>88</v>
      </c>
      <c r="D1069" s="123" t="s">
        <v>331</v>
      </c>
      <c r="E1069" s="123">
        <v>31202</v>
      </c>
      <c r="F1069" s="123">
        <v>35</v>
      </c>
      <c r="G1069" s="123">
        <v>23810031202</v>
      </c>
      <c r="H1069" s="125" t="s">
        <v>341</v>
      </c>
      <c r="I1069" s="123" t="s">
        <v>342</v>
      </c>
      <c r="J1069" s="123" t="s">
        <v>2746</v>
      </c>
      <c r="K1069" s="123">
        <v>39</v>
      </c>
      <c r="L1069" s="126">
        <f t="shared" si="35"/>
        <v>1.1142857142857143</v>
      </c>
      <c r="M1069" s="123" t="s">
        <v>2747</v>
      </c>
      <c r="N1069" s="123">
        <v>19</v>
      </c>
      <c r="O1069" s="123">
        <f t="shared" si="34"/>
        <v>16</v>
      </c>
      <c r="P1069" s="127" t="s">
        <v>336</v>
      </c>
    </row>
    <row r="1070" spans="1:16" s="123" customFormat="1" x14ac:dyDescent="0.25">
      <c r="A1070" s="123">
        <v>2014</v>
      </c>
      <c r="B1070" s="124">
        <v>80</v>
      </c>
      <c r="C1070" s="123" t="s">
        <v>88</v>
      </c>
      <c r="D1070" s="123" t="s">
        <v>331</v>
      </c>
      <c r="E1070" s="123">
        <v>31210</v>
      </c>
      <c r="F1070" s="123">
        <v>18</v>
      </c>
      <c r="G1070" s="123">
        <v>23810031210</v>
      </c>
      <c r="H1070" s="125" t="s">
        <v>352</v>
      </c>
      <c r="I1070" s="123" t="s">
        <v>353</v>
      </c>
      <c r="J1070" s="123" t="s">
        <v>2748</v>
      </c>
      <c r="K1070" s="123">
        <v>11</v>
      </c>
      <c r="L1070" s="126">
        <f t="shared" si="35"/>
        <v>0.61111111111111116</v>
      </c>
      <c r="M1070" s="123" t="s">
        <v>2749</v>
      </c>
      <c r="N1070" s="123" t="s">
        <v>367</v>
      </c>
      <c r="O1070" s="123" t="str">
        <f t="shared" si="34"/>
        <v>-</v>
      </c>
      <c r="P1070" s="127" t="s">
        <v>336</v>
      </c>
    </row>
    <row r="1071" spans="1:16" s="123" customFormat="1" x14ac:dyDescent="0.25">
      <c r="A1071" s="123">
        <v>2015</v>
      </c>
      <c r="B1071" s="124">
        <v>80</v>
      </c>
      <c r="C1071" s="123" t="s">
        <v>88</v>
      </c>
      <c r="D1071" s="123" t="s">
        <v>331</v>
      </c>
      <c r="E1071" s="123">
        <v>31210</v>
      </c>
      <c r="F1071" s="123">
        <v>18</v>
      </c>
      <c r="G1071" s="123">
        <v>23810031210</v>
      </c>
      <c r="H1071" s="125" t="s">
        <v>352</v>
      </c>
      <c r="I1071" s="123" t="s">
        <v>353</v>
      </c>
      <c r="J1071" s="123" t="s">
        <v>2750</v>
      </c>
      <c r="K1071" s="123">
        <v>4</v>
      </c>
      <c r="L1071" s="126">
        <f t="shared" si="35"/>
        <v>0.22222222222222221</v>
      </c>
      <c r="M1071" s="123" t="s">
        <v>2751</v>
      </c>
      <c r="N1071" s="123">
        <v>11</v>
      </c>
      <c r="O1071" s="123">
        <f t="shared" si="34"/>
        <v>7</v>
      </c>
      <c r="P1071" s="127" t="s">
        <v>336</v>
      </c>
    </row>
    <row r="1072" spans="1:16" s="123" customFormat="1" x14ac:dyDescent="0.25">
      <c r="A1072" s="123">
        <v>2016</v>
      </c>
      <c r="B1072" s="124">
        <v>80</v>
      </c>
      <c r="C1072" s="123" t="s">
        <v>88</v>
      </c>
      <c r="D1072" s="123" t="s">
        <v>331</v>
      </c>
      <c r="E1072" s="123">
        <v>31210</v>
      </c>
      <c r="F1072" s="123">
        <v>18</v>
      </c>
      <c r="G1072" s="123">
        <v>23810031210</v>
      </c>
      <c r="H1072" s="125" t="s">
        <v>352</v>
      </c>
      <c r="I1072" s="123" t="s">
        <v>353</v>
      </c>
      <c r="J1072" s="123" t="s">
        <v>2752</v>
      </c>
      <c r="K1072" s="123">
        <v>5</v>
      </c>
      <c r="L1072" s="126">
        <f t="shared" si="35"/>
        <v>0.27777777777777779</v>
      </c>
      <c r="M1072" s="123" t="s">
        <v>2753</v>
      </c>
      <c r="N1072" s="123">
        <v>20</v>
      </c>
      <c r="O1072" s="123">
        <f t="shared" si="34"/>
        <v>-2</v>
      </c>
      <c r="P1072" s="127" t="s">
        <v>336</v>
      </c>
    </row>
    <row r="1073" spans="1:16" s="123" customFormat="1" x14ac:dyDescent="0.25">
      <c r="A1073" s="123">
        <v>2014</v>
      </c>
      <c r="B1073" s="124">
        <v>80</v>
      </c>
      <c r="C1073" s="123" t="s">
        <v>88</v>
      </c>
      <c r="D1073" s="123" t="s">
        <v>347</v>
      </c>
      <c r="E1073" s="123">
        <v>20111</v>
      </c>
      <c r="F1073" s="123">
        <v>15</v>
      </c>
      <c r="G1073" s="123">
        <v>32211020111</v>
      </c>
      <c r="H1073" s="125" t="s">
        <v>691</v>
      </c>
      <c r="I1073" s="123" t="s">
        <v>692</v>
      </c>
      <c r="J1073" s="123" t="s">
        <v>2754</v>
      </c>
      <c r="K1073" s="123">
        <v>12</v>
      </c>
      <c r="L1073" s="126">
        <f t="shared" si="35"/>
        <v>0.8</v>
      </c>
      <c r="M1073" s="123" t="s">
        <v>2755</v>
      </c>
      <c r="N1073" s="123">
        <v>15</v>
      </c>
      <c r="O1073" s="123">
        <f t="shared" si="34"/>
        <v>0</v>
      </c>
      <c r="P1073" s="127" t="s">
        <v>336</v>
      </c>
    </row>
    <row r="1074" spans="1:16" s="123" customFormat="1" x14ac:dyDescent="0.25">
      <c r="A1074" s="123">
        <v>2015</v>
      </c>
      <c r="B1074" s="124">
        <v>80</v>
      </c>
      <c r="C1074" s="123" t="s">
        <v>88</v>
      </c>
      <c r="D1074" s="123" t="s">
        <v>347</v>
      </c>
      <c r="E1074" s="123">
        <v>20111</v>
      </c>
      <c r="F1074" s="123">
        <v>15</v>
      </c>
      <c r="G1074" s="123">
        <v>32211020111</v>
      </c>
      <c r="H1074" s="125" t="s">
        <v>691</v>
      </c>
      <c r="I1074" s="123" t="s">
        <v>692</v>
      </c>
      <c r="J1074" s="123" t="s">
        <v>2756</v>
      </c>
      <c r="K1074" s="123">
        <v>13</v>
      </c>
      <c r="L1074" s="126">
        <f t="shared" si="35"/>
        <v>0.8666666666666667</v>
      </c>
      <c r="M1074" s="123" t="s">
        <v>2757</v>
      </c>
      <c r="N1074" s="123">
        <v>12</v>
      </c>
      <c r="O1074" s="123">
        <f t="shared" si="34"/>
        <v>3</v>
      </c>
      <c r="P1074" s="127" t="s">
        <v>336</v>
      </c>
    </row>
    <row r="1075" spans="1:16" s="123" customFormat="1" x14ac:dyDescent="0.25">
      <c r="A1075" s="123">
        <v>2016</v>
      </c>
      <c r="B1075" s="124">
        <v>80</v>
      </c>
      <c r="C1075" s="123" t="s">
        <v>88</v>
      </c>
      <c r="D1075" s="123" t="s">
        <v>347</v>
      </c>
      <c r="E1075" s="123">
        <v>20111</v>
      </c>
      <c r="F1075" s="123">
        <v>15</v>
      </c>
      <c r="G1075" s="123">
        <v>32211020111</v>
      </c>
      <c r="H1075" s="125" t="s">
        <v>691</v>
      </c>
      <c r="I1075" s="123" t="s">
        <v>692</v>
      </c>
      <c r="J1075" s="123" t="s">
        <v>2758</v>
      </c>
      <c r="K1075" s="123">
        <v>21</v>
      </c>
      <c r="L1075" s="126">
        <f t="shared" si="35"/>
        <v>1.4</v>
      </c>
      <c r="M1075" s="123" t="s">
        <v>2759</v>
      </c>
      <c r="N1075" s="123">
        <v>11</v>
      </c>
      <c r="O1075" s="123">
        <f t="shared" si="34"/>
        <v>4</v>
      </c>
      <c r="P1075" s="127" t="s">
        <v>336</v>
      </c>
    </row>
    <row r="1076" spans="1:16" s="123" customFormat="1" x14ac:dyDescent="0.25">
      <c r="A1076" s="123">
        <v>2014</v>
      </c>
      <c r="B1076" s="124">
        <v>80</v>
      </c>
      <c r="C1076" s="123" t="s">
        <v>88</v>
      </c>
      <c r="D1076" s="123" t="s">
        <v>347</v>
      </c>
      <c r="E1076" s="123">
        <v>31210</v>
      </c>
      <c r="F1076" s="123">
        <v>35</v>
      </c>
      <c r="G1076" s="123">
        <v>32211031210</v>
      </c>
      <c r="H1076" s="125" t="s">
        <v>429</v>
      </c>
      <c r="I1076" s="123" t="s">
        <v>374</v>
      </c>
      <c r="J1076" s="123" t="s">
        <v>2760</v>
      </c>
      <c r="K1076" s="123">
        <v>20</v>
      </c>
      <c r="L1076" s="126">
        <f t="shared" si="35"/>
        <v>0.5714285714285714</v>
      </c>
      <c r="M1076" s="123" t="s">
        <v>2761</v>
      </c>
      <c r="N1076" s="123">
        <v>34</v>
      </c>
      <c r="O1076" s="123">
        <f t="shared" si="34"/>
        <v>1</v>
      </c>
      <c r="P1076" s="127" t="s">
        <v>336</v>
      </c>
    </row>
    <row r="1077" spans="1:16" s="123" customFormat="1" x14ac:dyDescent="0.25">
      <c r="A1077" s="123">
        <v>2015</v>
      </c>
      <c r="B1077" s="124">
        <v>80</v>
      </c>
      <c r="C1077" s="123" t="s">
        <v>88</v>
      </c>
      <c r="D1077" s="123" t="s">
        <v>347</v>
      </c>
      <c r="E1077" s="123">
        <v>31210</v>
      </c>
      <c r="F1077" s="123">
        <v>35</v>
      </c>
      <c r="G1077" s="123">
        <v>32211031210</v>
      </c>
      <c r="H1077" s="125" t="s">
        <v>429</v>
      </c>
      <c r="I1077" s="123" t="s">
        <v>374</v>
      </c>
      <c r="J1077" s="123" t="s">
        <v>2762</v>
      </c>
      <c r="K1077" s="123">
        <v>20</v>
      </c>
      <c r="L1077" s="126">
        <f t="shared" si="35"/>
        <v>0.5714285714285714</v>
      </c>
      <c r="M1077" s="123" t="s">
        <v>2763</v>
      </c>
      <c r="N1077" s="123">
        <v>28</v>
      </c>
      <c r="O1077" s="123">
        <f t="shared" si="34"/>
        <v>7</v>
      </c>
      <c r="P1077" s="127" t="s">
        <v>336</v>
      </c>
    </row>
    <row r="1078" spans="1:16" s="123" customFormat="1" x14ac:dyDescent="0.25">
      <c r="A1078" s="123">
        <v>2016</v>
      </c>
      <c r="B1078" s="124">
        <v>80</v>
      </c>
      <c r="C1078" s="123" t="s">
        <v>88</v>
      </c>
      <c r="D1078" s="123" t="s">
        <v>347</v>
      </c>
      <c r="E1078" s="123">
        <v>31210</v>
      </c>
      <c r="F1078" s="123">
        <v>35</v>
      </c>
      <c r="G1078" s="123">
        <v>32211031210</v>
      </c>
      <c r="H1078" s="125" t="s">
        <v>429</v>
      </c>
      <c r="I1078" s="123" t="s">
        <v>374</v>
      </c>
      <c r="J1078" s="123" t="s">
        <v>2764</v>
      </c>
      <c r="K1078" s="123">
        <v>15</v>
      </c>
      <c r="L1078" s="126">
        <f t="shared" si="35"/>
        <v>0.42857142857142855</v>
      </c>
      <c r="M1078" s="123" t="s">
        <v>2765</v>
      </c>
      <c r="N1078" s="123">
        <v>35</v>
      </c>
      <c r="O1078" s="123">
        <f t="shared" si="34"/>
        <v>0</v>
      </c>
      <c r="P1078" s="127" t="s">
        <v>336</v>
      </c>
    </row>
    <row r="1079" spans="1:16" s="123" customFormat="1" x14ac:dyDescent="0.25">
      <c r="A1079" s="123">
        <v>2014</v>
      </c>
      <c r="B1079" s="124">
        <v>80</v>
      </c>
      <c r="C1079" s="123" t="s">
        <v>88</v>
      </c>
      <c r="D1079" s="123" t="s">
        <v>399</v>
      </c>
      <c r="E1079" s="123">
        <v>22129</v>
      </c>
      <c r="F1079" s="123">
        <v>12</v>
      </c>
      <c r="G1079" s="123">
        <v>23210022129</v>
      </c>
      <c r="H1079" s="125" t="s">
        <v>400</v>
      </c>
      <c r="I1079" s="123" t="s">
        <v>401</v>
      </c>
      <c r="J1079" s="123" t="s">
        <v>2766</v>
      </c>
      <c r="K1079" s="123">
        <v>11</v>
      </c>
      <c r="L1079" s="126">
        <f t="shared" si="35"/>
        <v>0.91666666666666663</v>
      </c>
      <c r="M1079" s="123" t="s">
        <v>2767</v>
      </c>
      <c r="N1079" s="123" t="s">
        <v>367</v>
      </c>
      <c r="O1079" s="123" t="str">
        <f t="shared" si="34"/>
        <v>-</v>
      </c>
      <c r="P1079" s="127" t="s">
        <v>336</v>
      </c>
    </row>
    <row r="1080" spans="1:16" s="123" customFormat="1" x14ac:dyDescent="0.25">
      <c r="A1080" s="123">
        <v>2015</v>
      </c>
      <c r="B1080" s="124">
        <v>80</v>
      </c>
      <c r="C1080" s="123" t="s">
        <v>88</v>
      </c>
      <c r="D1080" s="123" t="s">
        <v>399</v>
      </c>
      <c r="E1080" s="123">
        <v>22129</v>
      </c>
      <c r="F1080" s="123">
        <v>12</v>
      </c>
      <c r="G1080" s="123">
        <v>23210022129</v>
      </c>
      <c r="H1080" s="125" t="s">
        <v>400</v>
      </c>
      <c r="I1080" s="123" t="s">
        <v>401</v>
      </c>
      <c r="J1080" s="123" t="s">
        <v>2768</v>
      </c>
      <c r="K1080" s="123">
        <v>14</v>
      </c>
      <c r="L1080" s="126">
        <f t="shared" si="35"/>
        <v>1.1666666666666667</v>
      </c>
      <c r="M1080" s="123" t="s">
        <v>2769</v>
      </c>
      <c r="N1080" s="123">
        <v>13</v>
      </c>
      <c r="O1080" s="123">
        <f t="shared" si="34"/>
        <v>-1</v>
      </c>
      <c r="P1080" s="127" t="s">
        <v>336</v>
      </c>
    </row>
    <row r="1081" spans="1:16" s="123" customFormat="1" x14ac:dyDescent="0.25">
      <c r="A1081" s="123">
        <v>2016</v>
      </c>
      <c r="B1081" s="124">
        <v>80</v>
      </c>
      <c r="C1081" s="123" t="s">
        <v>88</v>
      </c>
      <c r="D1081" s="123" t="s">
        <v>399</v>
      </c>
      <c r="E1081" s="123">
        <v>22129</v>
      </c>
      <c r="F1081" s="123">
        <v>12</v>
      </c>
      <c r="G1081" s="123">
        <v>23210022129</v>
      </c>
      <c r="H1081" s="125" t="s">
        <v>400</v>
      </c>
      <c r="I1081" s="123" t="s">
        <v>401</v>
      </c>
      <c r="J1081" s="123" t="s">
        <v>2770</v>
      </c>
      <c r="K1081" s="123">
        <v>9</v>
      </c>
      <c r="L1081" s="126">
        <f t="shared" si="35"/>
        <v>0.75</v>
      </c>
      <c r="M1081" s="123" t="s">
        <v>2771</v>
      </c>
      <c r="N1081" s="123">
        <v>11</v>
      </c>
      <c r="O1081" s="123">
        <f t="shared" si="34"/>
        <v>1</v>
      </c>
      <c r="P1081" s="127" t="s">
        <v>336</v>
      </c>
    </row>
    <row r="1082" spans="1:16" s="123" customFormat="1" x14ac:dyDescent="0.25">
      <c r="A1082" s="123">
        <v>2014</v>
      </c>
      <c r="B1082" s="124">
        <v>80</v>
      </c>
      <c r="C1082" s="123" t="s">
        <v>330</v>
      </c>
      <c r="D1082" s="123" t="s">
        <v>347</v>
      </c>
      <c r="E1082" s="123">
        <v>31210</v>
      </c>
      <c r="F1082" s="123">
        <v>35</v>
      </c>
      <c r="G1082" s="123">
        <v>32211031210</v>
      </c>
      <c r="H1082" s="125" t="s">
        <v>429</v>
      </c>
      <c r="I1082" s="123" t="s">
        <v>374</v>
      </c>
      <c r="J1082" s="123" t="s">
        <v>2772</v>
      </c>
      <c r="K1082" s="123">
        <v>115</v>
      </c>
      <c r="L1082" s="126">
        <f t="shared" si="35"/>
        <v>3.2857142857142856</v>
      </c>
      <c r="M1082" s="123" t="s">
        <v>2773</v>
      </c>
      <c r="N1082" s="123">
        <v>35</v>
      </c>
      <c r="O1082" s="123">
        <f t="shared" si="34"/>
        <v>0</v>
      </c>
      <c r="P1082" s="127" t="s">
        <v>336</v>
      </c>
    </row>
    <row r="1083" spans="1:16" s="123" customFormat="1" x14ac:dyDescent="0.25">
      <c r="A1083" s="123">
        <v>2015</v>
      </c>
      <c r="B1083" s="124">
        <v>80</v>
      </c>
      <c r="C1083" s="123" t="s">
        <v>330</v>
      </c>
      <c r="D1083" s="123" t="s">
        <v>347</v>
      </c>
      <c r="E1083" s="123">
        <v>31210</v>
      </c>
      <c r="F1083" s="123">
        <v>35</v>
      </c>
      <c r="G1083" s="123">
        <v>32211031210</v>
      </c>
      <c r="H1083" s="125" t="s">
        <v>429</v>
      </c>
      <c r="I1083" s="123" t="s">
        <v>374</v>
      </c>
      <c r="J1083" s="123" t="s">
        <v>2774</v>
      </c>
      <c r="K1083" s="123">
        <v>99</v>
      </c>
      <c r="L1083" s="126">
        <f t="shared" si="35"/>
        <v>2.8285714285714287</v>
      </c>
      <c r="M1083" s="123" t="s">
        <v>2775</v>
      </c>
      <c r="N1083" s="123">
        <v>30</v>
      </c>
      <c r="O1083" s="123">
        <f t="shared" si="34"/>
        <v>5</v>
      </c>
      <c r="P1083" s="127" t="s">
        <v>336</v>
      </c>
    </row>
    <row r="1084" spans="1:16" s="123" customFormat="1" x14ac:dyDescent="0.25">
      <c r="A1084" s="123">
        <v>2016</v>
      </c>
      <c r="B1084" s="124">
        <v>80</v>
      </c>
      <c r="C1084" s="123" t="s">
        <v>330</v>
      </c>
      <c r="D1084" s="123" t="s">
        <v>347</v>
      </c>
      <c r="E1084" s="123">
        <v>31210</v>
      </c>
      <c r="F1084" s="123">
        <v>35</v>
      </c>
      <c r="G1084" s="123">
        <v>32211031210</v>
      </c>
      <c r="H1084" s="125" t="s">
        <v>429</v>
      </c>
      <c r="I1084" s="123" t="s">
        <v>374</v>
      </c>
      <c r="J1084" s="123" t="s">
        <v>2776</v>
      </c>
      <c r="K1084" s="123">
        <v>99</v>
      </c>
      <c r="L1084" s="126">
        <f t="shared" si="35"/>
        <v>2.8285714285714287</v>
      </c>
      <c r="M1084" s="123" t="s">
        <v>2777</v>
      </c>
      <c r="N1084" s="123">
        <v>32</v>
      </c>
      <c r="O1084" s="123">
        <f t="shared" si="34"/>
        <v>3</v>
      </c>
      <c r="P1084" s="127" t="s">
        <v>336</v>
      </c>
    </row>
    <row r="1085" spans="1:16" s="123" customFormat="1" x14ac:dyDescent="0.25">
      <c r="A1085" s="123">
        <v>2014</v>
      </c>
      <c r="B1085" s="124">
        <v>80</v>
      </c>
      <c r="C1085" s="123" t="s">
        <v>330</v>
      </c>
      <c r="D1085" s="123" t="s">
        <v>347</v>
      </c>
      <c r="E1085" s="123">
        <v>31211</v>
      </c>
      <c r="F1085" s="123">
        <v>35</v>
      </c>
      <c r="G1085" s="123">
        <v>32211031211</v>
      </c>
      <c r="H1085" s="125" t="s">
        <v>543</v>
      </c>
      <c r="I1085" s="123" t="s">
        <v>359</v>
      </c>
      <c r="J1085" s="123" t="s">
        <v>2778</v>
      </c>
      <c r="K1085" s="123">
        <v>69</v>
      </c>
      <c r="L1085" s="126">
        <f t="shared" si="35"/>
        <v>1.9714285714285715</v>
      </c>
      <c r="M1085" s="123" t="s">
        <v>2779</v>
      </c>
      <c r="N1085" s="123">
        <v>34</v>
      </c>
      <c r="O1085" s="123">
        <f t="shared" si="34"/>
        <v>1</v>
      </c>
      <c r="P1085" s="127" t="s">
        <v>336</v>
      </c>
    </row>
    <row r="1086" spans="1:16" s="123" customFormat="1" x14ac:dyDescent="0.25">
      <c r="A1086" s="123">
        <v>2015</v>
      </c>
      <c r="B1086" s="124">
        <v>80</v>
      </c>
      <c r="C1086" s="123" t="s">
        <v>330</v>
      </c>
      <c r="D1086" s="123" t="s">
        <v>347</v>
      </c>
      <c r="E1086" s="123">
        <v>31211</v>
      </c>
      <c r="F1086" s="123">
        <v>35</v>
      </c>
      <c r="G1086" s="123">
        <v>32211031211</v>
      </c>
      <c r="H1086" s="125" t="s">
        <v>543</v>
      </c>
      <c r="I1086" s="123" t="s">
        <v>359</v>
      </c>
      <c r="J1086" s="123" t="s">
        <v>2780</v>
      </c>
      <c r="K1086" s="123">
        <v>67</v>
      </c>
      <c r="L1086" s="126">
        <f t="shared" si="35"/>
        <v>1.9142857142857144</v>
      </c>
      <c r="M1086" s="123" t="s">
        <v>2781</v>
      </c>
      <c r="N1086" s="123">
        <v>35</v>
      </c>
      <c r="O1086" s="123">
        <f t="shared" si="34"/>
        <v>0</v>
      </c>
      <c r="P1086" s="127" t="s">
        <v>336</v>
      </c>
    </row>
    <row r="1087" spans="1:16" s="123" customFormat="1" x14ac:dyDescent="0.25">
      <c r="A1087" s="123">
        <v>2016</v>
      </c>
      <c r="B1087" s="124">
        <v>80</v>
      </c>
      <c r="C1087" s="123" t="s">
        <v>330</v>
      </c>
      <c r="D1087" s="123" t="s">
        <v>347</v>
      </c>
      <c r="E1087" s="123">
        <v>31211</v>
      </c>
      <c r="F1087" s="123">
        <v>35</v>
      </c>
      <c r="G1087" s="123">
        <v>32211031211</v>
      </c>
      <c r="H1087" s="125" t="s">
        <v>543</v>
      </c>
      <c r="I1087" s="123" t="s">
        <v>359</v>
      </c>
      <c r="J1087" s="123" t="s">
        <v>2782</v>
      </c>
      <c r="K1087" s="123">
        <v>67</v>
      </c>
      <c r="L1087" s="126">
        <f t="shared" si="35"/>
        <v>1.9142857142857144</v>
      </c>
      <c r="M1087" s="123" t="s">
        <v>2783</v>
      </c>
      <c r="N1087" s="123">
        <v>34</v>
      </c>
      <c r="O1087" s="123">
        <f t="shared" si="34"/>
        <v>1</v>
      </c>
      <c r="P1087" s="127" t="s">
        <v>336</v>
      </c>
    </row>
    <row r="1088" spans="1:16" s="123" customFormat="1" x14ac:dyDescent="0.25">
      <c r="A1088" s="123">
        <v>2014</v>
      </c>
      <c r="B1088" s="124">
        <v>80</v>
      </c>
      <c r="C1088" s="123" t="s">
        <v>330</v>
      </c>
      <c r="D1088" s="123" t="s">
        <v>347</v>
      </c>
      <c r="E1088" s="123">
        <v>31307</v>
      </c>
      <c r="F1088" s="123">
        <v>18</v>
      </c>
      <c r="G1088" s="123">
        <v>32211031307</v>
      </c>
      <c r="H1088" s="125" t="s">
        <v>2784</v>
      </c>
      <c r="I1088" s="123" t="s">
        <v>351</v>
      </c>
      <c r="J1088" s="123" t="s">
        <v>2785</v>
      </c>
      <c r="K1088" s="123">
        <v>42</v>
      </c>
      <c r="L1088" s="126">
        <f t="shared" si="35"/>
        <v>2.3333333333333335</v>
      </c>
      <c r="M1088" s="123" t="s">
        <v>2786</v>
      </c>
      <c r="N1088" s="123">
        <v>16</v>
      </c>
      <c r="O1088" s="123">
        <f t="shared" si="34"/>
        <v>2</v>
      </c>
      <c r="P1088" s="127" t="s">
        <v>336</v>
      </c>
    </row>
    <row r="1089" spans="1:16" s="123" customFormat="1" x14ac:dyDescent="0.25">
      <c r="A1089" s="123">
        <v>2015</v>
      </c>
      <c r="B1089" s="124">
        <v>80</v>
      </c>
      <c r="C1089" s="123" t="s">
        <v>330</v>
      </c>
      <c r="D1089" s="123" t="s">
        <v>347</v>
      </c>
      <c r="E1089" s="123">
        <v>31307</v>
      </c>
      <c r="F1089" s="123">
        <v>18</v>
      </c>
      <c r="G1089" s="123">
        <v>32211031307</v>
      </c>
      <c r="H1089" s="125" t="s">
        <v>2784</v>
      </c>
      <c r="I1089" s="123" t="s">
        <v>351</v>
      </c>
      <c r="J1089" s="123" t="s">
        <v>2787</v>
      </c>
      <c r="K1089" s="123">
        <v>36</v>
      </c>
      <c r="L1089" s="126">
        <f t="shared" si="35"/>
        <v>2</v>
      </c>
      <c r="M1089" s="123" t="s">
        <v>2788</v>
      </c>
      <c r="N1089" s="123">
        <v>17</v>
      </c>
      <c r="O1089" s="123">
        <f t="shared" si="34"/>
        <v>1</v>
      </c>
      <c r="P1089" s="127" t="s">
        <v>336</v>
      </c>
    </row>
    <row r="1090" spans="1:16" s="123" customFormat="1" x14ac:dyDescent="0.25">
      <c r="A1090" s="123">
        <v>2016</v>
      </c>
      <c r="B1090" s="124">
        <v>80</v>
      </c>
      <c r="C1090" s="123" t="s">
        <v>330</v>
      </c>
      <c r="D1090" s="123" t="s">
        <v>347</v>
      </c>
      <c r="E1090" s="123">
        <v>31307</v>
      </c>
      <c r="F1090" s="123">
        <v>18</v>
      </c>
      <c r="G1090" s="123">
        <v>32211031307</v>
      </c>
      <c r="H1090" s="125" t="s">
        <v>2784</v>
      </c>
      <c r="I1090" s="123" t="s">
        <v>351</v>
      </c>
      <c r="J1090" s="123" t="s">
        <v>2789</v>
      </c>
      <c r="K1090" s="123">
        <v>30</v>
      </c>
      <c r="L1090" s="126">
        <f t="shared" si="35"/>
        <v>1.6666666666666667</v>
      </c>
      <c r="M1090" s="123" t="s">
        <v>2790</v>
      </c>
      <c r="N1090" s="123">
        <v>18</v>
      </c>
      <c r="O1090" s="123">
        <f t="shared" si="34"/>
        <v>0</v>
      </c>
      <c r="P1090" s="127" t="s">
        <v>336</v>
      </c>
    </row>
    <row r="1091" spans="1:16" s="123" customFormat="1" x14ac:dyDescent="0.25">
      <c r="A1091" s="123">
        <v>2014</v>
      </c>
      <c r="B1091" s="124">
        <v>80</v>
      </c>
      <c r="C1091" s="123" t="s">
        <v>330</v>
      </c>
      <c r="D1091" s="123" t="s">
        <v>347</v>
      </c>
      <c r="E1091" s="123">
        <v>31310</v>
      </c>
      <c r="F1091" s="123">
        <v>35</v>
      </c>
      <c r="G1091" s="123">
        <v>32211031310</v>
      </c>
      <c r="H1091" s="125" t="s">
        <v>2791</v>
      </c>
      <c r="I1091" s="123" t="s">
        <v>356</v>
      </c>
      <c r="J1091" s="123" t="s">
        <v>2792</v>
      </c>
      <c r="K1091" s="123">
        <v>85</v>
      </c>
      <c r="L1091" s="126">
        <f t="shared" si="35"/>
        <v>2.4285714285714284</v>
      </c>
      <c r="M1091" s="123" t="s">
        <v>2793</v>
      </c>
      <c r="N1091" s="123">
        <v>30</v>
      </c>
      <c r="O1091" s="123">
        <f t="shared" ref="O1091:O1154" si="36">IFERROR(F1091-N1091,"-")</f>
        <v>5</v>
      </c>
      <c r="P1091" s="127" t="s">
        <v>336</v>
      </c>
    </row>
    <row r="1092" spans="1:16" s="123" customFormat="1" x14ac:dyDescent="0.25">
      <c r="A1092" s="123">
        <v>2015</v>
      </c>
      <c r="B1092" s="124">
        <v>80</v>
      </c>
      <c r="C1092" s="123" t="s">
        <v>330</v>
      </c>
      <c r="D1092" s="123" t="s">
        <v>347</v>
      </c>
      <c r="E1092" s="123">
        <v>31310</v>
      </c>
      <c r="F1092" s="123">
        <v>35</v>
      </c>
      <c r="G1092" s="123">
        <v>32211031310</v>
      </c>
      <c r="H1092" s="125" t="s">
        <v>2791</v>
      </c>
      <c r="I1092" s="123" t="s">
        <v>356</v>
      </c>
      <c r="J1092" s="123" t="s">
        <v>2794</v>
      </c>
      <c r="K1092" s="123">
        <v>80</v>
      </c>
      <c r="L1092" s="126">
        <f t="shared" si="35"/>
        <v>2.2857142857142856</v>
      </c>
      <c r="M1092" s="123" t="s">
        <v>2795</v>
      </c>
      <c r="N1092" s="123">
        <v>35</v>
      </c>
      <c r="O1092" s="123">
        <f t="shared" si="36"/>
        <v>0</v>
      </c>
      <c r="P1092" s="127" t="s">
        <v>336</v>
      </c>
    </row>
    <row r="1093" spans="1:16" s="123" customFormat="1" x14ac:dyDescent="0.25">
      <c r="A1093" s="123">
        <v>2016</v>
      </c>
      <c r="B1093" s="124">
        <v>80</v>
      </c>
      <c r="C1093" s="123" t="s">
        <v>330</v>
      </c>
      <c r="D1093" s="123" t="s">
        <v>347</v>
      </c>
      <c r="E1093" s="123">
        <v>31310</v>
      </c>
      <c r="F1093" s="123">
        <v>35</v>
      </c>
      <c r="G1093" s="123">
        <v>32211031310</v>
      </c>
      <c r="H1093" s="125" t="s">
        <v>2791</v>
      </c>
      <c r="I1093" s="123" t="s">
        <v>356</v>
      </c>
      <c r="J1093" s="123" t="s">
        <v>2796</v>
      </c>
      <c r="K1093" s="123">
        <v>48</v>
      </c>
      <c r="L1093" s="126">
        <f t="shared" si="35"/>
        <v>1.3714285714285714</v>
      </c>
      <c r="M1093" s="123" t="s">
        <v>2797</v>
      </c>
      <c r="N1093" s="123">
        <v>32</v>
      </c>
      <c r="O1093" s="123">
        <f t="shared" si="36"/>
        <v>3</v>
      </c>
      <c r="P1093" s="127" t="s">
        <v>336</v>
      </c>
    </row>
    <row r="1094" spans="1:16" s="123" customFormat="1" x14ac:dyDescent="0.25">
      <c r="A1094" s="123">
        <v>2014</v>
      </c>
      <c r="B1094" s="124">
        <v>80</v>
      </c>
      <c r="C1094" s="123" t="s">
        <v>330</v>
      </c>
      <c r="D1094" s="123" t="s">
        <v>347</v>
      </c>
      <c r="E1094" s="123">
        <v>31408</v>
      </c>
      <c r="F1094" s="123">
        <v>18</v>
      </c>
      <c r="G1094" s="123">
        <v>32211031408</v>
      </c>
      <c r="H1094" s="125" t="s">
        <v>385</v>
      </c>
      <c r="I1094" s="123" t="s">
        <v>362</v>
      </c>
      <c r="J1094" s="123" t="s">
        <v>2798</v>
      </c>
      <c r="K1094" s="123">
        <v>45</v>
      </c>
      <c r="L1094" s="126">
        <f t="shared" si="35"/>
        <v>2.5</v>
      </c>
      <c r="M1094" s="123" t="s">
        <v>2799</v>
      </c>
      <c r="N1094" s="123" t="s">
        <v>367</v>
      </c>
      <c r="O1094" s="123" t="str">
        <f t="shared" si="36"/>
        <v>-</v>
      </c>
      <c r="P1094" s="127" t="s">
        <v>336</v>
      </c>
    </row>
    <row r="1095" spans="1:16" s="123" customFormat="1" x14ac:dyDescent="0.25">
      <c r="A1095" s="123">
        <v>2015</v>
      </c>
      <c r="B1095" s="124">
        <v>80</v>
      </c>
      <c r="C1095" s="123" t="s">
        <v>330</v>
      </c>
      <c r="D1095" s="123" t="s">
        <v>347</v>
      </c>
      <c r="E1095" s="123">
        <v>31408</v>
      </c>
      <c r="F1095" s="123">
        <v>18</v>
      </c>
      <c r="G1095" s="123">
        <v>32211031408</v>
      </c>
      <c r="H1095" s="125" t="s">
        <v>385</v>
      </c>
      <c r="I1095" s="123" t="s">
        <v>362</v>
      </c>
      <c r="J1095" s="123" t="s">
        <v>2800</v>
      </c>
      <c r="K1095" s="123">
        <v>43</v>
      </c>
      <c r="L1095" s="126">
        <f t="shared" si="35"/>
        <v>2.3888888888888888</v>
      </c>
      <c r="M1095" s="123" t="s">
        <v>2801</v>
      </c>
      <c r="N1095" s="123">
        <v>19</v>
      </c>
      <c r="O1095" s="123">
        <f t="shared" si="36"/>
        <v>-1</v>
      </c>
      <c r="P1095" s="127" t="s">
        <v>336</v>
      </c>
    </row>
    <row r="1096" spans="1:16" s="123" customFormat="1" x14ac:dyDescent="0.25">
      <c r="A1096" s="123">
        <v>2016</v>
      </c>
      <c r="B1096" s="124">
        <v>80</v>
      </c>
      <c r="C1096" s="123" t="s">
        <v>330</v>
      </c>
      <c r="D1096" s="123" t="s">
        <v>347</v>
      </c>
      <c r="E1096" s="123">
        <v>31408</v>
      </c>
      <c r="F1096" s="123">
        <v>18</v>
      </c>
      <c r="G1096" s="123">
        <v>32211031408</v>
      </c>
      <c r="H1096" s="125" t="s">
        <v>385</v>
      </c>
      <c r="I1096" s="123" t="s">
        <v>362</v>
      </c>
      <c r="J1096" s="123" t="s">
        <v>2802</v>
      </c>
      <c r="K1096" s="123">
        <v>45</v>
      </c>
      <c r="L1096" s="126">
        <f t="shared" si="35"/>
        <v>2.5</v>
      </c>
      <c r="M1096" s="123" t="s">
        <v>2803</v>
      </c>
      <c r="N1096" s="123">
        <v>19</v>
      </c>
      <c r="O1096" s="123">
        <f t="shared" si="36"/>
        <v>-1</v>
      </c>
      <c r="P1096" s="127" t="s">
        <v>336</v>
      </c>
    </row>
    <row r="1097" spans="1:16" s="123" customFormat="1" x14ac:dyDescent="0.25">
      <c r="A1097" s="123">
        <v>2014</v>
      </c>
      <c r="B1097" s="124">
        <v>80</v>
      </c>
      <c r="C1097" s="123" t="s">
        <v>330</v>
      </c>
      <c r="D1097" s="123" t="s">
        <v>347</v>
      </c>
      <c r="E1097" s="123">
        <v>32408</v>
      </c>
      <c r="F1097" s="123">
        <v>24</v>
      </c>
      <c r="G1097" s="123">
        <v>32211032408</v>
      </c>
      <c r="H1097" s="125" t="s">
        <v>556</v>
      </c>
      <c r="I1097" s="123" t="s">
        <v>348</v>
      </c>
      <c r="J1097" s="123" t="s">
        <v>2804</v>
      </c>
      <c r="K1097" s="123">
        <v>25</v>
      </c>
      <c r="L1097" s="126">
        <f t="shared" si="35"/>
        <v>1.0416666666666667</v>
      </c>
      <c r="M1097" s="123" t="s">
        <v>2805</v>
      </c>
      <c r="N1097" s="123">
        <v>20</v>
      </c>
      <c r="O1097" s="123">
        <f t="shared" si="36"/>
        <v>4</v>
      </c>
      <c r="P1097" s="127" t="s">
        <v>336</v>
      </c>
    </row>
    <row r="1098" spans="1:16" s="123" customFormat="1" x14ac:dyDescent="0.25">
      <c r="A1098" s="123">
        <v>2015</v>
      </c>
      <c r="B1098" s="124">
        <v>80</v>
      </c>
      <c r="C1098" s="123" t="s">
        <v>330</v>
      </c>
      <c r="D1098" s="123" t="s">
        <v>347</v>
      </c>
      <c r="E1098" s="123">
        <v>32408</v>
      </c>
      <c r="F1098" s="123">
        <v>24</v>
      </c>
      <c r="G1098" s="123">
        <v>32211032408</v>
      </c>
      <c r="H1098" s="125" t="s">
        <v>556</v>
      </c>
      <c r="I1098" s="123" t="s">
        <v>348</v>
      </c>
      <c r="J1098" s="123" t="s">
        <v>2806</v>
      </c>
      <c r="K1098" s="123">
        <v>35</v>
      </c>
      <c r="L1098" s="126">
        <f t="shared" si="35"/>
        <v>1.4583333333333333</v>
      </c>
      <c r="M1098" s="123" t="s">
        <v>2807</v>
      </c>
      <c r="N1098" s="123">
        <v>22</v>
      </c>
      <c r="O1098" s="123">
        <f t="shared" si="36"/>
        <v>2</v>
      </c>
      <c r="P1098" s="127" t="s">
        <v>336</v>
      </c>
    </row>
    <row r="1099" spans="1:16" s="123" customFormat="1" x14ac:dyDescent="0.25">
      <c r="A1099" s="123">
        <v>2016</v>
      </c>
      <c r="B1099" s="124">
        <v>80</v>
      </c>
      <c r="C1099" s="123" t="s">
        <v>330</v>
      </c>
      <c r="D1099" s="123" t="s">
        <v>347</v>
      </c>
      <c r="E1099" s="123">
        <v>32408</v>
      </c>
      <c r="F1099" s="123">
        <v>24</v>
      </c>
      <c r="G1099" s="123">
        <v>32211032408</v>
      </c>
      <c r="H1099" s="125" t="s">
        <v>556</v>
      </c>
      <c r="I1099" s="123" t="s">
        <v>348</v>
      </c>
      <c r="J1099" s="123" t="s">
        <v>2808</v>
      </c>
      <c r="K1099" s="123">
        <v>27</v>
      </c>
      <c r="L1099" s="126">
        <f t="shared" si="35"/>
        <v>1.125</v>
      </c>
      <c r="M1099" s="123" t="s">
        <v>2809</v>
      </c>
      <c r="N1099" s="123">
        <v>19</v>
      </c>
      <c r="O1099" s="123">
        <f t="shared" si="36"/>
        <v>5</v>
      </c>
      <c r="P1099" s="127" t="s">
        <v>336</v>
      </c>
    </row>
    <row r="1100" spans="1:16" s="123" customFormat="1" x14ac:dyDescent="0.25">
      <c r="A1100" s="123">
        <v>2014</v>
      </c>
      <c r="B1100" s="124">
        <v>80</v>
      </c>
      <c r="C1100" s="123" t="s">
        <v>330</v>
      </c>
      <c r="D1100" s="123" t="s">
        <v>347</v>
      </c>
      <c r="E1100" s="123">
        <v>32609</v>
      </c>
      <c r="F1100" s="123">
        <v>35</v>
      </c>
      <c r="G1100" s="123">
        <v>32211032609</v>
      </c>
      <c r="H1100" s="125" t="s">
        <v>563</v>
      </c>
      <c r="I1100" s="123" t="s">
        <v>379</v>
      </c>
      <c r="J1100" s="123" t="s">
        <v>2810</v>
      </c>
      <c r="K1100" s="123">
        <v>45</v>
      </c>
      <c r="L1100" s="126">
        <f t="shared" si="35"/>
        <v>1.2857142857142858</v>
      </c>
      <c r="M1100" s="123" t="s">
        <v>2811</v>
      </c>
      <c r="N1100" s="123" t="s">
        <v>367</v>
      </c>
      <c r="O1100" s="123" t="str">
        <f t="shared" si="36"/>
        <v>-</v>
      </c>
      <c r="P1100" s="127" t="s">
        <v>336</v>
      </c>
    </row>
    <row r="1101" spans="1:16" s="123" customFormat="1" x14ac:dyDescent="0.25">
      <c r="A1101" s="123">
        <v>2015</v>
      </c>
      <c r="B1101" s="124">
        <v>80</v>
      </c>
      <c r="C1101" s="123" t="s">
        <v>330</v>
      </c>
      <c r="D1101" s="123" t="s">
        <v>347</v>
      </c>
      <c r="E1101" s="123">
        <v>32609</v>
      </c>
      <c r="F1101" s="123">
        <v>35</v>
      </c>
      <c r="G1101" s="123">
        <v>32211032609</v>
      </c>
      <c r="H1101" s="125" t="s">
        <v>563</v>
      </c>
      <c r="I1101" s="123" t="s">
        <v>379</v>
      </c>
      <c r="J1101" s="123" t="s">
        <v>2812</v>
      </c>
      <c r="K1101" s="123">
        <v>74</v>
      </c>
      <c r="L1101" s="126">
        <f t="shared" si="35"/>
        <v>2.1142857142857143</v>
      </c>
      <c r="M1101" s="123" t="s">
        <v>2813</v>
      </c>
      <c r="N1101" s="123">
        <v>35</v>
      </c>
      <c r="O1101" s="123">
        <f t="shared" si="36"/>
        <v>0</v>
      </c>
      <c r="P1101" s="127" t="s">
        <v>336</v>
      </c>
    </row>
    <row r="1102" spans="1:16" s="123" customFormat="1" x14ac:dyDescent="0.25">
      <c r="A1102" s="123">
        <v>2016</v>
      </c>
      <c r="B1102" s="124">
        <v>80</v>
      </c>
      <c r="C1102" s="123" t="s">
        <v>330</v>
      </c>
      <c r="D1102" s="123" t="s">
        <v>347</v>
      </c>
      <c r="E1102" s="123">
        <v>32609</v>
      </c>
      <c r="F1102" s="123">
        <v>35</v>
      </c>
      <c r="G1102" s="123">
        <v>32211032609</v>
      </c>
      <c r="H1102" s="125" t="s">
        <v>563</v>
      </c>
      <c r="I1102" s="123" t="s">
        <v>379</v>
      </c>
      <c r="J1102" s="123" t="s">
        <v>2814</v>
      </c>
      <c r="K1102" s="123">
        <v>62</v>
      </c>
      <c r="L1102" s="126">
        <f t="shared" si="35"/>
        <v>1.7714285714285714</v>
      </c>
      <c r="M1102" s="123" t="s">
        <v>2815</v>
      </c>
      <c r="N1102" s="123">
        <v>31</v>
      </c>
      <c r="O1102" s="123">
        <f t="shared" si="36"/>
        <v>4</v>
      </c>
      <c r="P1102" s="127" t="s">
        <v>336</v>
      </c>
    </row>
    <row r="1103" spans="1:16" s="123" customFormat="1" x14ac:dyDescent="0.25">
      <c r="A1103" s="123">
        <v>2014</v>
      </c>
      <c r="B1103" s="124">
        <v>80</v>
      </c>
      <c r="C1103" s="123" t="s">
        <v>330</v>
      </c>
      <c r="D1103" s="123" t="s">
        <v>347</v>
      </c>
      <c r="E1103" s="123">
        <v>33001</v>
      </c>
      <c r="F1103" s="123">
        <v>18</v>
      </c>
      <c r="G1103" s="123">
        <v>32211033001</v>
      </c>
      <c r="H1103" s="125" t="s">
        <v>392</v>
      </c>
      <c r="I1103" s="123" t="s">
        <v>382</v>
      </c>
      <c r="J1103" s="123" t="s">
        <v>2816</v>
      </c>
      <c r="K1103" s="123">
        <v>226</v>
      </c>
      <c r="L1103" s="126">
        <f t="shared" si="35"/>
        <v>12.555555555555555</v>
      </c>
      <c r="M1103" s="123" t="s">
        <v>2817</v>
      </c>
      <c r="N1103" s="123">
        <v>18</v>
      </c>
      <c r="O1103" s="123">
        <f t="shared" si="36"/>
        <v>0</v>
      </c>
      <c r="P1103" s="127" t="s">
        <v>336</v>
      </c>
    </row>
    <row r="1104" spans="1:16" s="123" customFormat="1" x14ac:dyDescent="0.25">
      <c r="A1104" s="123">
        <v>2015</v>
      </c>
      <c r="B1104" s="124">
        <v>80</v>
      </c>
      <c r="C1104" s="123" t="s">
        <v>330</v>
      </c>
      <c r="D1104" s="123" t="s">
        <v>347</v>
      </c>
      <c r="E1104" s="123">
        <v>33001</v>
      </c>
      <c r="F1104" s="123">
        <v>18</v>
      </c>
      <c r="G1104" s="123">
        <v>32211033001</v>
      </c>
      <c r="H1104" s="125" t="s">
        <v>392</v>
      </c>
      <c r="I1104" s="123" t="s">
        <v>382</v>
      </c>
      <c r="J1104" s="123" t="s">
        <v>2818</v>
      </c>
      <c r="K1104" s="123">
        <v>28</v>
      </c>
      <c r="L1104" s="126">
        <f t="shared" si="35"/>
        <v>1.5555555555555556</v>
      </c>
      <c r="M1104" s="123" t="s">
        <v>2819</v>
      </c>
      <c r="N1104" s="123">
        <v>18</v>
      </c>
      <c r="O1104" s="123">
        <f t="shared" si="36"/>
        <v>0</v>
      </c>
      <c r="P1104" s="127" t="s">
        <v>336</v>
      </c>
    </row>
    <row r="1105" spans="1:16" s="123" customFormat="1" x14ac:dyDescent="0.25">
      <c r="A1105" s="123">
        <v>2016</v>
      </c>
      <c r="B1105" s="124">
        <v>80</v>
      </c>
      <c r="C1105" s="123" t="s">
        <v>330</v>
      </c>
      <c r="D1105" s="123" t="s">
        <v>347</v>
      </c>
      <c r="E1105" s="123">
        <v>33001</v>
      </c>
      <c r="F1105" s="123">
        <v>18</v>
      </c>
      <c r="G1105" s="123">
        <v>32211033001</v>
      </c>
      <c r="H1105" s="125" t="s">
        <v>392</v>
      </c>
      <c r="I1105" s="123" t="s">
        <v>382</v>
      </c>
      <c r="J1105" s="123" t="s">
        <v>2820</v>
      </c>
      <c r="K1105" s="123">
        <v>144</v>
      </c>
      <c r="L1105" s="126">
        <f t="shared" si="35"/>
        <v>8</v>
      </c>
      <c r="M1105" s="123" t="s">
        <v>2821</v>
      </c>
      <c r="N1105" s="123">
        <v>19</v>
      </c>
      <c r="O1105" s="123">
        <f t="shared" si="36"/>
        <v>-1</v>
      </c>
      <c r="P1105" s="127" t="s">
        <v>336</v>
      </c>
    </row>
    <row r="1106" spans="1:16" s="123" customFormat="1" x14ac:dyDescent="0.25">
      <c r="A1106" s="123">
        <v>2015</v>
      </c>
      <c r="B1106" s="124">
        <v>80</v>
      </c>
      <c r="C1106" s="123" t="s">
        <v>330</v>
      </c>
      <c r="D1106" s="123" t="s">
        <v>347</v>
      </c>
      <c r="E1106" s="123">
        <v>33103</v>
      </c>
      <c r="F1106" s="123">
        <v>18</v>
      </c>
      <c r="G1106" s="123">
        <v>32211033103</v>
      </c>
      <c r="H1106" s="125" t="s">
        <v>2822</v>
      </c>
      <c r="I1106" s="123" t="s">
        <v>368</v>
      </c>
      <c r="J1106" s="123" t="s">
        <v>2823</v>
      </c>
      <c r="K1106" s="123">
        <v>86</v>
      </c>
      <c r="L1106" s="126">
        <f t="shared" si="35"/>
        <v>4.7777777777777777</v>
      </c>
      <c r="M1106" s="123" t="s">
        <v>2824</v>
      </c>
      <c r="N1106" s="123">
        <v>17</v>
      </c>
      <c r="O1106" s="123">
        <f t="shared" si="36"/>
        <v>1</v>
      </c>
      <c r="P1106" s="127" t="s">
        <v>336</v>
      </c>
    </row>
    <row r="1107" spans="1:16" s="123" customFormat="1" x14ac:dyDescent="0.25">
      <c r="A1107" s="123">
        <v>2016</v>
      </c>
      <c r="B1107" s="124">
        <v>80</v>
      </c>
      <c r="C1107" s="123" t="s">
        <v>330</v>
      </c>
      <c r="D1107" s="123" t="s">
        <v>347</v>
      </c>
      <c r="E1107" s="123">
        <v>33103</v>
      </c>
      <c r="F1107" s="123">
        <v>18</v>
      </c>
      <c r="G1107" s="123">
        <v>32211033103</v>
      </c>
      <c r="H1107" s="125" t="s">
        <v>2822</v>
      </c>
      <c r="I1107" s="123" t="s">
        <v>368</v>
      </c>
      <c r="J1107" s="123" t="s">
        <v>2825</v>
      </c>
      <c r="K1107" s="123">
        <v>185</v>
      </c>
      <c r="L1107" s="126">
        <f t="shared" si="35"/>
        <v>10.277777777777779</v>
      </c>
      <c r="M1107" s="123" t="s">
        <v>2826</v>
      </c>
      <c r="N1107" s="123">
        <v>17</v>
      </c>
      <c r="O1107" s="123">
        <f t="shared" si="36"/>
        <v>1</v>
      </c>
      <c r="P1107" s="127" t="s">
        <v>336</v>
      </c>
    </row>
    <row r="1108" spans="1:16" s="123" customFormat="1" x14ac:dyDescent="0.25">
      <c r="A1108" s="123">
        <v>2014</v>
      </c>
      <c r="B1108" s="124">
        <v>80</v>
      </c>
      <c r="C1108" s="123" t="s">
        <v>330</v>
      </c>
      <c r="D1108" s="123" t="s">
        <v>347</v>
      </c>
      <c r="E1108" s="123">
        <v>33204</v>
      </c>
      <c r="F1108" s="123">
        <v>35</v>
      </c>
      <c r="G1108" s="123">
        <v>32211033204</v>
      </c>
      <c r="H1108" s="125" t="s">
        <v>1966</v>
      </c>
      <c r="I1108" s="123" t="s">
        <v>371</v>
      </c>
      <c r="J1108" s="123" t="s">
        <v>2827</v>
      </c>
      <c r="K1108" s="123">
        <v>213</v>
      </c>
      <c r="L1108" s="126">
        <f t="shared" si="35"/>
        <v>6.0857142857142854</v>
      </c>
      <c r="M1108" s="123" t="s">
        <v>2828</v>
      </c>
      <c r="N1108" s="123">
        <v>34</v>
      </c>
      <c r="O1108" s="123">
        <f t="shared" si="36"/>
        <v>1</v>
      </c>
      <c r="P1108" s="127" t="s">
        <v>336</v>
      </c>
    </row>
    <row r="1109" spans="1:16" s="123" customFormat="1" x14ac:dyDescent="0.25">
      <c r="A1109" s="123">
        <v>2015</v>
      </c>
      <c r="B1109" s="124">
        <v>80</v>
      </c>
      <c r="C1109" s="123" t="s">
        <v>330</v>
      </c>
      <c r="D1109" s="123" t="s">
        <v>347</v>
      </c>
      <c r="E1109" s="123">
        <v>33204</v>
      </c>
      <c r="F1109" s="123">
        <v>35</v>
      </c>
      <c r="G1109" s="123">
        <v>32211033204</v>
      </c>
      <c r="H1109" s="125" t="s">
        <v>1966</v>
      </c>
      <c r="I1109" s="123" t="s">
        <v>371</v>
      </c>
      <c r="J1109" s="123" t="s">
        <v>2829</v>
      </c>
      <c r="K1109" s="123">
        <v>208</v>
      </c>
      <c r="L1109" s="126">
        <f t="shared" si="35"/>
        <v>5.9428571428571431</v>
      </c>
      <c r="M1109" s="123" t="s">
        <v>2830</v>
      </c>
      <c r="N1109" s="123">
        <v>36</v>
      </c>
      <c r="O1109" s="123">
        <f t="shared" si="36"/>
        <v>-1</v>
      </c>
      <c r="P1109" s="127" t="s">
        <v>336</v>
      </c>
    </row>
    <row r="1110" spans="1:16" s="123" customFormat="1" x14ac:dyDescent="0.25">
      <c r="A1110" s="123">
        <v>2016</v>
      </c>
      <c r="B1110" s="124">
        <v>80</v>
      </c>
      <c r="C1110" s="123" t="s">
        <v>330</v>
      </c>
      <c r="D1110" s="123" t="s">
        <v>347</v>
      </c>
      <c r="E1110" s="123">
        <v>33204</v>
      </c>
      <c r="F1110" s="123">
        <v>35</v>
      </c>
      <c r="G1110" s="123">
        <v>32211033204</v>
      </c>
      <c r="H1110" s="125" t="s">
        <v>1966</v>
      </c>
      <c r="I1110" s="123" t="s">
        <v>371</v>
      </c>
      <c r="J1110" s="123" t="s">
        <v>2831</v>
      </c>
      <c r="K1110" s="123">
        <v>208</v>
      </c>
      <c r="L1110" s="126">
        <f t="shared" si="35"/>
        <v>5.9428571428571431</v>
      </c>
      <c r="M1110" s="123" t="s">
        <v>2832</v>
      </c>
      <c r="N1110" s="123">
        <v>36</v>
      </c>
      <c r="O1110" s="123">
        <f t="shared" si="36"/>
        <v>-1</v>
      </c>
      <c r="P1110" s="127" t="s">
        <v>336</v>
      </c>
    </row>
    <row r="1111" spans="1:16" s="123" customFormat="1" x14ac:dyDescent="0.25">
      <c r="A1111" s="123">
        <v>2014</v>
      </c>
      <c r="B1111" s="124">
        <v>80</v>
      </c>
      <c r="C1111" s="123" t="s">
        <v>184</v>
      </c>
      <c r="D1111" s="123" t="s">
        <v>331</v>
      </c>
      <c r="E1111" s="123">
        <v>22703</v>
      </c>
      <c r="F1111" s="123">
        <v>30</v>
      </c>
      <c r="G1111" s="123">
        <v>23810022703</v>
      </c>
      <c r="H1111" s="125" t="s">
        <v>1426</v>
      </c>
      <c r="I1111" s="123" t="s">
        <v>1427</v>
      </c>
      <c r="J1111" s="123" t="s">
        <v>2833</v>
      </c>
      <c r="K1111" s="123">
        <v>26</v>
      </c>
      <c r="L1111" s="126">
        <f t="shared" si="35"/>
        <v>0.8666666666666667</v>
      </c>
      <c r="M1111" s="123" t="s">
        <v>2834</v>
      </c>
      <c r="N1111" s="123">
        <v>25</v>
      </c>
      <c r="O1111" s="123">
        <f t="shared" si="36"/>
        <v>5</v>
      </c>
      <c r="P1111" s="127" t="s">
        <v>336</v>
      </c>
    </row>
    <row r="1112" spans="1:16" s="123" customFormat="1" x14ac:dyDescent="0.25">
      <c r="A1112" s="123">
        <v>2015</v>
      </c>
      <c r="B1112" s="124">
        <v>80</v>
      </c>
      <c r="C1112" s="123" t="s">
        <v>184</v>
      </c>
      <c r="D1112" s="123" t="s">
        <v>331</v>
      </c>
      <c r="E1112" s="123">
        <v>22703</v>
      </c>
      <c r="F1112" s="123">
        <v>30</v>
      </c>
      <c r="G1112" s="123">
        <v>23810022703</v>
      </c>
      <c r="H1112" s="125" t="s">
        <v>1426</v>
      </c>
      <c r="I1112" s="123" t="s">
        <v>1427</v>
      </c>
      <c r="J1112" s="123" t="s">
        <v>2835</v>
      </c>
      <c r="K1112" s="123">
        <v>17</v>
      </c>
      <c r="L1112" s="126">
        <f t="shared" si="35"/>
        <v>0.56666666666666665</v>
      </c>
      <c r="M1112" s="123" t="s">
        <v>2836</v>
      </c>
      <c r="N1112" s="123">
        <v>21</v>
      </c>
      <c r="O1112" s="123">
        <f t="shared" si="36"/>
        <v>9</v>
      </c>
      <c r="P1112" s="127" t="s">
        <v>336</v>
      </c>
    </row>
    <row r="1113" spans="1:16" s="123" customFormat="1" x14ac:dyDescent="0.25">
      <c r="A1113" s="123">
        <v>2016</v>
      </c>
      <c r="B1113" s="124">
        <v>80</v>
      </c>
      <c r="C1113" s="123" t="s">
        <v>184</v>
      </c>
      <c r="D1113" s="123" t="s">
        <v>331</v>
      </c>
      <c r="E1113" s="123">
        <v>22703</v>
      </c>
      <c r="F1113" s="123">
        <v>25</v>
      </c>
      <c r="G1113" s="123">
        <v>23810022703</v>
      </c>
      <c r="H1113" s="125" t="s">
        <v>1426</v>
      </c>
      <c r="I1113" s="123" t="s">
        <v>1427</v>
      </c>
      <c r="J1113" s="123" t="s">
        <v>2837</v>
      </c>
      <c r="K1113" s="123">
        <v>31</v>
      </c>
      <c r="L1113" s="126">
        <f t="shared" si="35"/>
        <v>1.24</v>
      </c>
      <c r="M1113" s="123" t="s">
        <v>2838</v>
      </c>
      <c r="N1113" s="123">
        <v>25</v>
      </c>
      <c r="O1113" s="123">
        <f t="shared" si="36"/>
        <v>0</v>
      </c>
      <c r="P1113" s="127" t="s">
        <v>336</v>
      </c>
    </row>
    <row r="1114" spans="1:16" s="123" customFormat="1" x14ac:dyDescent="0.25">
      <c r="A1114" s="123">
        <v>2014</v>
      </c>
      <c r="B1114" s="124">
        <v>80</v>
      </c>
      <c r="C1114" s="123" t="s">
        <v>184</v>
      </c>
      <c r="D1114" s="123" t="s">
        <v>331</v>
      </c>
      <c r="E1114" s="123">
        <v>23006</v>
      </c>
      <c r="F1114" s="123">
        <v>15</v>
      </c>
      <c r="G1114" s="123">
        <v>23810023006</v>
      </c>
      <c r="H1114" s="125" t="s">
        <v>773</v>
      </c>
      <c r="I1114" s="123" t="s">
        <v>774</v>
      </c>
      <c r="J1114" s="123" t="s">
        <v>2839</v>
      </c>
      <c r="K1114" s="123">
        <v>18</v>
      </c>
      <c r="L1114" s="126">
        <f t="shared" si="35"/>
        <v>1.2</v>
      </c>
      <c r="M1114" s="123" t="s">
        <v>2840</v>
      </c>
      <c r="N1114" s="123" t="s">
        <v>367</v>
      </c>
      <c r="O1114" s="123" t="str">
        <f t="shared" si="36"/>
        <v>-</v>
      </c>
      <c r="P1114" s="127" t="s">
        <v>336</v>
      </c>
    </row>
    <row r="1115" spans="1:16" s="123" customFormat="1" x14ac:dyDescent="0.25">
      <c r="A1115" s="123">
        <v>2015</v>
      </c>
      <c r="B1115" s="124">
        <v>80</v>
      </c>
      <c r="C1115" s="123" t="s">
        <v>184</v>
      </c>
      <c r="D1115" s="123" t="s">
        <v>331</v>
      </c>
      <c r="E1115" s="123">
        <v>23006</v>
      </c>
      <c r="F1115" s="123">
        <v>15</v>
      </c>
      <c r="G1115" s="123">
        <v>23810023006</v>
      </c>
      <c r="H1115" s="125" t="s">
        <v>773</v>
      </c>
      <c r="I1115" s="123" t="s">
        <v>774</v>
      </c>
      <c r="J1115" s="123" t="s">
        <v>2841</v>
      </c>
      <c r="K1115" s="123">
        <v>12</v>
      </c>
      <c r="L1115" s="126">
        <f t="shared" si="35"/>
        <v>0.8</v>
      </c>
      <c r="M1115" s="123" t="s">
        <v>2842</v>
      </c>
      <c r="N1115" s="123" t="s">
        <v>367</v>
      </c>
      <c r="O1115" s="123" t="str">
        <f t="shared" si="36"/>
        <v>-</v>
      </c>
      <c r="P1115" s="127" t="s">
        <v>336</v>
      </c>
    </row>
    <row r="1116" spans="1:16" s="123" customFormat="1" x14ac:dyDescent="0.25">
      <c r="A1116" s="123">
        <v>2016</v>
      </c>
      <c r="B1116" s="124">
        <v>80</v>
      </c>
      <c r="C1116" s="123" t="s">
        <v>184</v>
      </c>
      <c r="D1116" s="123" t="s">
        <v>331</v>
      </c>
      <c r="E1116" s="123">
        <v>23006</v>
      </c>
      <c r="F1116" s="123">
        <v>15</v>
      </c>
      <c r="G1116" s="123">
        <v>23810023006</v>
      </c>
      <c r="H1116" s="125" t="s">
        <v>773</v>
      </c>
      <c r="I1116" s="123" t="s">
        <v>774</v>
      </c>
      <c r="J1116" s="123" t="s">
        <v>2843</v>
      </c>
      <c r="K1116" s="123">
        <v>16</v>
      </c>
      <c r="L1116" s="126">
        <f t="shared" si="35"/>
        <v>1.0666666666666667</v>
      </c>
      <c r="M1116" s="123" t="s">
        <v>2844</v>
      </c>
      <c r="N1116" s="123">
        <v>15</v>
      </c>
      <c r="O1116" s="123">
        <f t="shared" si="36"/>
        <v>0</v>
      </c>
      <c r="P1116" s="127" t="s">
        <v>336</v>
      </c>
    </row>
    <row r="1117" spans="1:16" s="123" customFormat="1" x14ac:dyDescent="0.25">
      <c r="A1117" s="123">
        <v>2014</v>
      </c>
      <c r="B1117" s="124">
        <v>80</v>
      </c>
      <c r="C1117" s="123" t="s">
        <v>184</v>
      </c>
      <c r="D1117" s="123" t="s">
        <v>331</v>
      </c>
      <c r="E1117" s="123">
        <v>23203</v>
      </c>
      <c r="F1117" s="123">
        <v>15</v>
      </c>
      <c r="G1117" s="123">
        <v>23810023203</v>
      </c>
      <c r="H1117" s="125" t="s">
        <v>781</v>
      </c>
      <c r="I1117" s="123" t="s">
        <v>782</v>
      </c>
      <c r="J1117" s="123" t="s">
        <v>2845</v>
      </c>
      <c r="K1117" s="123">
        <v>30</v>
      </c>
      <c r="L1117" s="126">
        <f t="shared" si="35"/>
        <v>2</v>
      </c>
      <c r="M1117" s="123" t="s">
        <v>2846</v>
      </c>
      <c r="N1117" s="123">
        <v>12</v>
      </c>
      <c r="O1117" s="123">
        <f t="shared" si="36"/>
        <v>3</v>
      </c>
      <c r="P1117" s="127" t="s">
        <v>336</v>
      </c>
    </row>
    <row r="1118" spans="1:16" s="123" customFormat="1" x14ac:dyDescent="0.25">
      <c r="A1118" s="123">
        <v>2015</v>
      </c>
      <c r="B1118" s="124">
        <v>80</v>
      </c>
      <c r="C1118" s="123" t="s">
        <v>184</v>
      </c>
      <c r="D1118" s="123" t="s">
        <v>331</v>
      </c>
      <c r="E1118" s="123">
        <v>23203</v>
      </c>
      <c r="F1118" s="123">
        <v>10</v>
      </c>
      <c r="G1118" s="123">
        <v>23810023203</v>
      </c>
      <c r="H1118" s="125" t="s">
        <v>781</v>
      </c>
      <c r="I1118" s="123" t="s">
        <v>782</v>
      </c>
      <c r="J1118" s="123" t="s">
        <v>2847</v>
      </c>
      <c r="K1118" s="123">
        <v>14</v>
      </c>
      <c r="L1118" s="126">
        <f t="shared" si="35"/>
        <v>1.4</v>
      </c>
      <c r="M1118" s="123" t="s">
        <v>2848</v>
      </c>
      <c r="N1118" s="123">
        <v>12</v>
      </c>
      <c r="O1118" s="123">
        <f t="shared" si="36"/>
        <v>-2</v>
      </c>
      <c r="P1118" s="127" t="s">
        <v>336</v>
      </c>
    </row>
    <row r="1119" spans="1:16" s="123" customFormat="1" x14ac:dyDescent="0.25">
      <c r="A1119" s="123">
        <v>2016</v>
      </c>
      <c r="B1119" s="124">
        <v>80</v>
      </c>
      <c r="C1119" s="123" t="s">
        <v>184</v>
      </c>
      <c r="D1119" s="123" t="s">
        <v>331</v>
      </c>
      <c r="E1119" s="123">
        <v>23203</v>
      </c>
      <c r="F1119" s="123">
        <v>14</v>
      </c>
      <c r="G1119" s="123">
        <v>23810023203</v>
      </c>
      <c r="H1119" s="125" t="s">
        <v>781</v>
      </c>
      <c r="I1119" s="123" t="s">
        <v>782</v>
      </c>
      <c r="J1119" s="123" t="s">
        <v>2849</v>
      </c>
      <c r="K1119" s="123">
        <v>23</v>
      </c>
      <c r="L1119" s="126">
        <f t="shared" si="35"/>
        <v>1.6428571428571428</v>
      </c>
      <c r="M1119" s="123" t="s">
        <v>2850</v>
      </c>
      <c r="N1119" s="123">
        <v>14</v>
      </c>
      <c r="O1119" s="123">
        <f t="shared" si="36"/>
        <v>0</v>
      </c>
      <c r="P1119" s="127" t="s">
        <v>336</v>
      </c>
    </row>
    <row r="1120" spans="1:16" s="123" customFormat="1" x14ac:dyDescent="0.25">
      <c r="A1120" s="123">
        <v>2014</v>
      </c>
      <c r="B1120" s="124">
        <v>80</v>
      </c>
      <c r="C1120" s="123" t="s">
        <v>184</v>
      </c>
      <c r="D1120" s="123" t="s">
        <v>331</v>
      </c>
      <c r="E1120" s="123">
        <v>23208</v>
      </c>
      <c r="F1120" s="123">
        <v>15</v>
      </c>
      <c r="G1120" s="123">
        <v>23810023208</v>
      </c>
      <c r="H1120" s="125" t="s">
        <v>2851</v>
      </c>
      <c r="I1120" s="123" t="s">
        <v>2852</v>
      </c>
      <c r="J1120" s="123" t="s">
        <v>2853</v>
      </c>
      <c r="K1120" s="123">
        <v>8</v>
      </c>
      <c r="L1120" s="126">
        <f t="shared" si="35"/>
        <v>0.53333333333333333</v>
      </c>
      <c r="M1120" s="123" t="s">
        <v>2854</v>
      </c>
      <c r="N1120" s="123" t="s">
        <v>367</v>
      </c>
      <c r="O1120" s="123" t="str">
        <f t="shared" si="36"/>
        <v>-</v>
      </c>
      <c r="P1120" s="127" t="s">
        <v>336</v>
      </c>
    </row>
    <row r="1121" spans="1:16" s="123" customFormat="1" x14ac:dyDescent="0.25">
      <c r="A1121" s="123">
        <v>2015</v>
      </c>
      <c r="B1121" s="124">
        <v>80</v>
      </c>
      <c r="C1121" s="123" t="s">
        <v>184</v>
      </c>
      <c r="D1121" s="123" t="s">
        <v>331</v>
      </c>
      <c r="E1121" s="123">
        <v>23208</v>
      </c>
      <c r="F1121" s="123">
        <v>15</v>
      </c>
      <c r="G1121" s="123">
        <v>23810023208</v>
      </c>
      <c r="H1121" s="125" t="s">
        <v>2851</v>
      </c>
      <c r="I1121" s="123" t="s">
        <v>2852</v>
      </c>
      <c r="J1121" s="123" t="s">
        <v>2855</v>
      </c>
      <c r="K1121" s="123">
        <v>9</v>
      </c>
      <c r="L1121" s="126">
        <f t="shared" si="35"/>
        <v>0.6</v>
      </c>
      <c r="M1121" s="123" t="s">
        <v>2856</v>
      </c>
      <c r="N1121" s="123">
        <v>11</v>
      </c>
      <c r="O1121" s="123">
        <f t="shared" si="36"/>
        <v>4</v>
      </c>
      <c r="P1121" s="127" t="s">
        <v>336</v>
      </c>
    </row>
    <row r="1122" spans="1:16" s="123" customFormat="1" x14ac:dyDescent="0.25">
      <c r="A1122" s="123">
        <v>2016</v>
      </c>
      <c r="B1122" s="124">
        <v>80</v>
      </c>
      <c r="C1122" s="123" t="s">
        <v>184</v>
      </c>
      <c r="D1122" s="123" t="s">
        <v>331</v>
      </c>
      <c r="E1122" s="123">
        <v>23208</v>
      </c>
      <c r="F1122" s="123">
        <v>15</v>
      </c>
      <c r="G1122" s="123">
        <v>23810023208</v>
      </c>
      <c r="H1122" s="125" t="s">
        <v>2851</v>
      </c>
      <c r="I1122" s="123" t="s">
        <v>2852</v>
      </c>
      <c r="J1122" s="123" t="s">
        <v>2857</v>
      </c>
      <c r="K1122" s="123">
        <v>6</v>
      </c>
      <c r="L1122" s="126">
        <f t="shared" si="35"/>
        <v>0.4</v>
      </c>
      <c r="M1122" s="123" t="s">
        <v>2858</v>
      </c>
      <c r="N1122" s="123">
        <v>10</v>
      </c>
      <c r="O1122" s="123">
        <f t="shared" si="36"/>
        <v>5</v>
      </c>
      <c r="P1122" s="127" t="s">
        <v>336</v>
      </c>
    </row>
    <row r="1123" spans="1:16" s="123" customFormat="1" x14ac:dyDescent="0.25">
      <c r="A1123" s="123">
        <v>2014</v>
      </c>
      <c r="B1123" s="124">
        <v>80</v>
      </c>
      <c r="C1123" s="123" t="s">
        <v>184</v>
      </c>
      <c r="D1123" s="123" t="s">
        <v>331</v>
      </c>
      <c r="E1123" s="123">
        <v>23304</v>
      </c>
      <c r="F1123" s="123">
        <v>15</v>
      </c>
      <c r="G1123" s="123">
        <v>23810023304</v>
      </c>
      <c r="H1123" s="125" t="s">
        <v>789</v>
      </c>
      <c r="I1123" s="123" t="s">
        <v>790</v>
      </c>
      <c r="J1123" s="123" t="s">
        <v>2859</v>
      </c>
      <c r="K1123" s="123">
        <v>15</v>
      </c>
      <c r="L1123" s="126">
        <f t="shared" si="35"/>
        <v>1</v>
      </c>
      <c r="M1123" s="123" t="s">
        <v>2860</v>
      </c>
      <c r="N1123" s="123">
        <v>11</v>
      </c>
      <c r="O1123" s="123">
        <f t="shared" si="36"/>
        <v>4</v>
      </c>
      <c r="P1123" s="127" t="s">
        <v>336</v>
      </c>
    </row>
    <row r="1124" spans="1:16" s="123" customFormat="1" x14ac:dyDescent="0.25">
      <c r="A1124" s="123">
        <v>2015</v>
      </c>
      <c r="B1124" s="124">
        <v>80</v>
      </c>
      <c r="C1124" s="123" t="s">
        <v>184</v>
      </c>
      <c r="D1124" s="123" t="s">
        <v>331</v>
      </c>
      <c r="E1124" s="123">
        <v>23304</v>
      </c>
      <c r="F1124" s="123">
        <v>10</v>
      </c>
      <c r="G1124" s="123">
        <v>23810023304</v>
      </c>
      <c r="H1124" s="125" t="s">
        <v>789</v>
      </c>
      <c r="I1124" s="123" t="s">
        <v>790</v>
      </c>
      <c r="J1124" s="123" t="s">
        <v>2861</v>
      </c>
      <c r="K1124" s="123">
        <v>18</v>
      </c>
      <c r="L1124" s="126">
        <f t="shared" si="35"/>
        <v>1.8</v>
      </c>
      <c r="M1124" s="123" t="s">
        <v>2862</v>
      </c>
      <c r="N1124" s="123">
        <v>9</v>
      </c>
      <c r="O1124" s="123">
        <f t="shared" si="36"/>
        <v>1</v>
      </c>
      <c r="P1124" s="127" t="s">
        <v>336</v>
      </c>
    </row>
    <row r="1125" spans="1:16" s="123" customFormat="1" x14ac:dyDescent="0.25">
      <c r="A1125" s="123">
        <v>2016</v>
      </c>
      <c r="B1125" s="124">
        <v>80</v>
      </c>
      <c r="C1125" s="123" t="s">
        <v>184</v>
      </c>
      <c r="D1125" s="123" t="s">
        <v>331</v>
      </c>
      <c r="E1125" s="123">
        <v>23304</v>
      </c>
      <c r="F1125" s="123">
        <v>11</v>
      </c>
      <c r="G1125" s="123">
        <v>23810023304</v>
      </c>
      <c r="H1125" s="125" t="s">
        <v>789</v>
      </c>
      <c r="I1125" s="123" t="s">
        <v>790</v>
      </c>
      <c r="J1125" s="123" t="s">
        <v>2863</v>
      </c>
      <c r="K1125" s="123">
        <v>25</v>
      </c>
      <c r="L1125" s="126">
        <f t="shared" si="35"/>
        <v>2.2727272727272729</v>
      </c>
      <c r="M1125" s="123" t="s">
        <v>2864</v>
      </c>
      <c r="N1125" s="123">
        <v>13</v>
      </c>
      <c r="O1125" s="123">
        <f t="shared" si="36"/>
        <v>-2</v>
      </c>
      <c r="P1125" s="127" t="s">
        <v>336</v>
      </c>
    </row>
    <row r="1126" spans="1:16" s="123" customFormat="1" x14ac:dyDescent="0.25">
      <c r="A1126" s="123">
        <v>2014</v>
      </c>
      <c r="B1126" s="124">
        <v>80</v>
      </c>
      <c r="C1126" s="123" t="s">
        <v>184</v>
      </c>
      <c r="D1126" s="123" t="s">
        <v>331</v>
      </c>
      <c r="E1126" s="123">
        <v>23405</v>
      </c>
      <c r="F1126" s="123">
        <v>15</v>
      </c>
      <c r="G1126" s="123">
        <v>23810023405</v>
      </c>
      <c r="H1126" s="125" t="s">
        <v>797</v>
      </c>
      <c r="I1126" s="123" t="s">
        <v>798</v>
      </c>
      <c r="J1126" s="123" t="s">
        <v>2865</v>
      </c>
      <c r="K1126" s="123">
        <v>12</v>
      </c>
      <c r="L1126" s="126">
        <f t="shared" si="35"/>
        <v>0.8</v>
      </c>
      <c r="M1126" s="123" t="s">
        <v>2866</v>
      </c>
      <c r="N1126" s="123">
        <v>9</v>
      </c>
      <c r="O1126" s="123">
        <f t="shared" si="36"/>
        <v>6</v>
      </c>
      <c r="P1126" s="127" t="s">
        <v>336</v>
      </c>
    </row>
    <row r="1127" spans="1:16" s="123" customFormat="1" x14ac:dyDescent="0.25">
      <c r="A1127" s="123">
        <v>2015</v>
      </c>
      <c r="B1127" s="124">
        <v>80</v>
      </c>
      <c r="C1127" s="123" t="s">
        <v>184</v>
      </c>
      <c r="D1127" s="123" t="s">
        <v>331</v>
      </c>
      <c r="E1127" s="123">
        <v>23405</v>
      </c>
      <c r="F1127" s="123">
        <v>15</v>
      </c>
      <c r="G1127" s="123">
        <v>23810023405</v>
      </c>
      <c r="H1127" s="125" t="s">
        <v>797</v>
      </c>
      <c r="I1127" s="123" t="s">
        <v>798</v>
      </c>
      <c r="J1127" s="123" t="s">
        <v>2867</v>
      </c>
      <c r="K1127" s="123">
        <v>17</v>
      </c>
      <c r="L1127" s="126">
        <f t="shared" si="35"/>
        <v>1.1333333333333333</v>
      </c>
      <c r="M1127" s="123" t="s">
        <v>2868</v>
      </c>
      <c r="N1127" s="123">
        <v>14</v>
      </c>
      <c r="O1127" s="123">
        <f t="shared" si="36"/>
        <v>1</v>
      </c>
      <c r="P1127" s="127" t="s">
        <v>336</v>
      </c>
    </row>
    <row r="1128" spans="1:16" s="123" customFormat="1" x14ac:dyDescent="0.25">
      <c r="A1128" s="123">
        <v>2016</v>
      </c>
      <c r="B1128" s="124">
        <v>80</v>
      </c>
      <c r="C1128" s="123" t="s">
        <v>184</v>
      </c>
      <c r="D1128" s="123" t="s">
        <v>331</v>
      </c>
      <c r="E1128" s="123">
        <v>23405</v>
      </c>
      <c r="F1128" s="123">
        <v>15</v>
      </c>
      <c r="G1128" s="123">
        <v>23810023405</v>
      </c>
      <c r="H1128" s="125" t="s">
        <v>797</v>
      </c>
      <c r="I1128" s="123" t="s">
        <v>798</v>
      </c>
      <c r="J1128" s="123" t="s">
        <v>2869</v>
      </c>
      <c r="K1128" s="123">
        <v>18</v>
      </c>
      <c r="L1128" s="126">
        <f t="shared" si="35"/>
        <v>1.2</v>
      </c>
      <c r="M1128" s="123" t="s">
        <v>2870</v>
      </c>
      <c r="N1128" s="123">
        <v>14</v>
      </c>
      <c r="O1128" s="123">
        <f t="shared" si="36"/>
        <v>1</v>
      </c>
      <c r="P1128" s="127" t="s">
        <v>336</v>
      </c>
    </row>
    <row r="1129" spans="1:16" s="123" customFormat="1" x14ac:dyDescent="0.25">
      <c r="A1129" s="123">
        <v>2014</v>
      </c>
      <c r="B1129" s="124">
        <v>80</v>
      </c>
      <c r="C1129" s="123" t="s">
        <v>184</v>
      </c>
      <c r="D1129" s="123" t="s">
        <v>331</v>
      </c>
      <c r="E1129" s="123">
        <v>25406</v>
      </c>
      <c r="F1129" s="123">
        <v>15</v>
      </c>
      <c r="G1129" s="123">
        <v>23810025406</v>
      </c>
      <c r="H1129" s="125" t="s">
        <v>2871</v>
      </c>
      <c r="I1129" s="123" t="s">
        <v>2872</v>
      </c>
      <c r="J1129" s="123" t="s">
        <v>2873</v>
      </c>
      <c r="K1129" s="123">
        <v>2</v>
      </c>
      <c r="L1129" s="126">
        <f t="shared" ref="L1129:L1192" si="37">K1129/F1129</f>
        <v>0.13333333333333333</v>
      </c>
      <c r="M1129" s="123" t="s">
        <v>2874</v>
      </c>
      <c r="N1129" s="123">
        <v>9</v>
      </c>
      <c r="O1129" s="123">
        <f t="shared" si="36"/>
        <v>6</v>
      </c>
      <c r="P1129" s="127" t="s">
        <v>336</v>
      </c>
    </row>
    <row r="1130" spans="1:16" s="123" customFormat="1" x14ac:dyDescent="0.25">
      <c r="A1130" s="123">
        <v>2015</v>
      </c>
      <c r="B1130" s="124">
        <v>80</v>
      </c>
      <c r="C1130" s="123" t="s">
        <v>184</v>
      </c>
      <c r="D1130" s="123" t="s">
        <v>331</v>
      </c>
      <c r="E1130" s="123">
        <v>25406</v>
      </c>
      <c r="F1130" s="123">
        <v>10</v>
      </c>
      <c r="G1130" s="123">
        <v>23810025406</v>
      </c>
      <c r="H1130" s="125" t="s">
        <v>2871</v>
      </c>
      <c r="I1130" s="123" t="s">
        <v>2872</v>
      </c>
      <c r="J1130" s="123" t="s">
        <v>2875</v>
      </c>
      <c r="K1130" s="123">
        <v>8</v>
      </c>
      <c r="L1130" s="126">
        <f t="shared" si="37"/>
        <v>0.8</v>
      </c>
      <c r="M1130" s="123" t="s">
        <v>2876</v>
      </c>
      <c r="N1130" s="123">
        <v>7</v>
      </c>
      <c r="O1130" s="123">
        <f t="shared" si="36"/>
        <v>3</v>
      </c>
      <c r="P1130" s="127" t="s">
        <v>336</v>
      </c>
    </row>
    <row r="1131" spans="1:16" s="123" customFormat="1" x14ac:dyDescent="0.25">
      <c r="A1131" s="123">
        <v>2016</v>
      </c>
      <c r="B1131" s="124">
        <v>80</v>
      </c>
      <c r="C1131" s="123" t="s">
        <v>184</v>
      </c>
      <c r="D1131" s="123" t="s">
        <v>331</v>
      </c>
      <c r="E1131" s="123">
        <v>25406</v>
      </c>
      <c r="F1131" s="123">
        <v>10</v>
      </c>
      <c r="G1131" s="123">
        <v>23810025406</v>
      </c>
      <c r="H1131" s="125" t="s">
        <v>2871</v>
      </c>
      <c r="I1131" s="123" t="s">
        <v>2872</v>
      </c>
      <c r="J1131" s="123" t="s">
        <v>2877</v>
      </c>
      <c r="K1131" s="123">
        <v>8</v>
      </c>
      <c r="L1131" s="126">
        <f t="shared" si="37"/>
        <v>0.8</v>
      </c>
      <c r="M1131" s="123" t="s">
        <v>2878</v>
      </c>
      <c r="N1131" s="123">
        <v>10</v>
      </c>
      <c r="O1131" s="123">
        <f t="shared" si="36"/>
        <v>0</v>
      </c>
      <c r="P1131" s="127" t="s">
        <v>336</v>
      </c>
    </row>
    <row r="1132" spans="1:16" s="123" customFormat="1" x14ac:dyDescent="0.25">
      <c r="A1132" s="123">
        <v>2014</v>
      </c>
      <c r="B1132" s="124">
        <v>80</v>
      </c>
      <c r="C1132" s="123" t="s">
        <v>184</v>
      </c>
      <c r="D1132" s="123" t="s">
        <v>331</v>
      </c>
      <c r="E1132" s="123">
        <v>25510</v>
      </c>
      <c r="F1132" s="123">
        <v>15</v>
      </c>
      <c r="G1132" s="123">
        <v>23810025510</v>
      </c>
      <c r="H1132" s="125" t="s">
        <v>594</v>
      </c>
      <c r="I1132" s="123" t="s">
        <v>595</v>
      </c>
      <c r="J1132" s="123" t="s">
        <v>2879</v>
      </c>
      <c r="K1132" s="123">
        <v>13</v>
      </c>
      <c r="L1132" s="126">
        <f t="shared" si="37"/>
        <v>0.8666666666666667</v>
      </c>
      <c r="M1132" s="123" t="s">
        <v>2880</v>
      </c>
      <c r="N1132" s="123" t="s">
        <v>367</v>
      </c>
      <c r="O1132" s="123" t="str">
        <f t="shared" si="36"/>
        <v>-</v>
      </c>
      <c r="P1132" s="127" t="s">
        <v>336</v>
      </c>
    </row>
    <row r="1133" spans="1:16" s="123" customFormat="1" x14ac:dyDescent="0.25">
      <c r="A1133" s="123">
        <v>2015</v>
      </c>
      <c r="B1133" s="124">
        <v>80</v>
      </c>
      <c r="C1133" s="123" t="s">
        <v>184</v>
      </c>
      <c r="D1133" s="123" t="s">
        <v>331</v>
      </c>
      <c r="E1133" s="123">
        <v>25510</v>
      </c>
      <c r="F1133" s="123">
        <v>15</v>
      </c>
      <c r="G1133" s="123">
        <v>23810025510</v>
      </c>
      <c r="H1133" s="125" t="s">
        <v>594</v>
      </c>
      <c r="I1133" s="123" t="s">
        <v>595</v>
      </c>
      <c r="J1133" s="123" t="s">
        <v>2881</v>
      </c>
      <c r="K1133" s="123">
        <v>12</v>
      </c>
      <c r="L1133" s="126">
        <f t="shared" si="37"/>
        <v>0.8</v>
      </c>
      <c r="M1133" s="123" t="s">
        <v>2882</v>
      </c>
      <c r="N1133" s="123" t="s">
        <v>367</v>
      </c>
      <c r="O1133" s="123" t="str">
        <f t="shared" si="36"/>
        <v>-</v>
      </c>
      <c r="P1133" s="127" t="s">
        <v>336</v>
      </c>
    </row>
    <row r="1134" spans="1:16" s="123" customFormat="1" x14ac:dyDescent="0.25">
      <c r="A1134" s="123">
        <v>2016</v>
      </c>
      <c r="B1134" s="124">
        <v>80</v>
      </c>
      <c r="C1134" s="123" t="s">
        <v>184</v>
      </c>
      <c r="D1134" s="123" t="s">
        <v>331</v>
      </c>
      <c r="E1134" s="123">
        <v>25510</v>
      </c>
      <c r="F1134" s="123">
        <v>15</v>
      </c>
      <c r="G1134" s="123">
        <v>23810025510</v>
      </c>
      <c r="H1134" s="125" t="s">
        <v>594</v>
      </c>
      <c r="I1134" s="123" t="s">
        <v>595</v>
      </c>
      <c r="J1134" s="123" t="s">
        <v>2883</v>
      </c>
      <c r="K1134" s="123">
        <v>14</v>
      </c>
      <c r="L1134" s="126">
        <f t="shared" si="37"/>
        <v>0.93333333333333335</v>
      </c>
      <c r="M1134" s="123" t="s">
        <v>2884</v>
      </c>
      <c r="N1134" s="123">
        <v>12</v>
      </c>
      <c r="O1134" s="123">
        <f t="shared" si="36"/>
        <v>3</v>
      </c>
      <c r="P1134" s="127" t="s">
        <v>336</v>
      </c>
    </row>
    <row r="1135" spans="1:16" s="123" customFormat="1" x14ac:dyDescent="0.25">
      <c r="A1135" s="123">
        <v>2014</v>
      </c>
      <c r="B1135" s="124">
        <v>80</v>
      </c>
      <c r="C1135" s="123" t="s">
        <v>184</v>
      </c>
      <c r="D1135" s="123" t="s">
        <v>399</v>
      </c>
      <c r="E1135" s="123">
        <v>22713</v>
      </c>
      <c r="F1135" s="123">
        <v>15</v>
      </c>
      <c r="G1135" s="123">
        <v>23210022713</v>
      </c>
      <c r="H1135" s="125" t="s">
        <v>1468</v>
      </c>
      <c r="I1135" s="123" t="s">
        <v>1469</v>
      </c>
      <c r="J1135" s="123" t="s">
        <v>2885</v>
      </c>
      <c r="K1135" s="123">
        <v>20</v>
      </c>
      <c r="L1135" s="126">
        <f t="shared" si="37"/>
        <v>1.3333333333333333</v>
      </c>
      <c r="M1135" s="123" t="s">
        <v>2886</v>
      </c>
      <c r="N1135" s="123">
        <v>13</v>
      </c>
      <c r="O1135" s="123">
        <f t="shared" si="36"/>
        <v>2</v>
      </c>
      <c r="P1135" s="127" t="s">
        <v>336</v>
      </c>
    </row>
    <row r="1136" spans="1:16" s="123" customFormat="1" x14ac:dyDescent="0.25">
      <c r="A1136" s="123">
        <v>2015</v>
      </c>
      <c r="B1136" s="124">
        <v>80</v>
      </c>
      <c r="C1136" s="123" t="s">
        <v>184</v>
      </c>
      <c r="D1136" s="123" t="s">
        <v>399</v>
      </c>
      <c r="E1136" s="123">
        <v>22713</v>
      </c>
      <c r="F1136" s="123">
        <v>15</v>
      </c>
      <c r="G1136" s="123">
        <v>23210022713</v>
      </c>
      <c r="H1136" s="125" t="s">
        <v>1468</v>
      </c>
      <c r="I1136" s="123" t="s">
        <v>1469</v>
      </c>
      <c r="J1136" s="123" t="s">
        <v>2887</v>
      </c>
      <c r="K1136" s="123">
        <v>15</v>
      </c>
      <c r="L1136" s="126">
        <f t="shared" si="37"/>
        <v>1</v>
      </c>
      <c r="M1136" s="123" t="s">
        <v>2888</v>
      </c>
      <c r="N1136" s="123">
        <v>15</v>
      </c>
      <c r="O1136" s="123">
        <f t="shared" si="36"/>
        <v>0</v>
      </c>
      <c r="P1136" s="127" t="s">
        <v>336</v>
      </c>
    </row>
    <row r="1137" spans="1:16" s="123" customFormat="1" x14ac:dyDescent="0.25">
      <c r="A1137" s="123">
        <v>2016</v>
      </c>
      <c r="B1137" s="124">
        <v>80</v>
      </c>
      <c r="C1137" s="123" t="s">
        <v>184</v>
      </c>
      <c r="D1137" s="123" t="s">
        <v>399</v>
      </c>
      <c r="E1137" s="123">
        <v>22713</v>
      </c>
      <c r="F1137" s="123">
        <v>15</v>
      </c>
      <c r="G1137" s="123">
        <v>23210022713</v>
      </c>
      <c r="H1137" s="125" t="s">
        <v>1468</v>
      </c>
      <c r="I1137" s="123" t="s">
        <v>1469</v>
      </c>
      <c r="J1137" s="123" t="s">
        <v>2889</v>
      </c>
      <c r="K1137" s="123">
        <v>6</v>
      </c>
      <c r="L1137" s="126">
        <f t="shared" si="37"/>
        <v>0.4</v>
      </c>
      <c r="M1137" s="123" t="s">
        <v>2890</v>
      </c>
      <c r="N1137" s="123">
        <v>15</v>
      </c>
      <c r="O1137" s="123">
        <f t="shared" si="36"/>
        <v>0</v>
      </c>
      <c r="P1137" s="127" t="s">
        <v>336</v>
      </c>
    </row>
    <row r="1138" spans="1:16" s="123" customFormat="1" x14ac:dyDescent="0.25">
      <c r="A1138" s="123">
        <v>2014</v>
      </c>
      <c r="B1138" s="124">
        <v>80</v>
      </c>
      <c r="C1138" s="123" t="s">
        <v>184</v>
      </c>
      <c r="D1138" s="123" t="s">
        <v>399</v>
      </c>
      <c r="E1138" s="123">
        <v>23217</v>
      </c>
      <c r="F1138" s="123">
        <v>30</v>
      </c>
      <c r="G1138" s="123">
        <v>23210023217</v>
      </c>
      <c r="H1138" s="125" t="s">
        <v>827</v>
      </c>
      <c r="I1138" s="123" t="s">
        <v>828</v>
      </c>
      <c r="J1138" s="123" t="s">
        <v>2891</v>
      </c>
      <c r="K1138" s="123">
        <v>45</v>
      </c>
      <c r="L1138" s="126">
        <f t="shared" si="37"/>
        <v>1.5</v>
      </c>
      <c r="M1138" s="123" t="s">
        <v>2892</v>
      </c>
      <c r="N1138" s="123">
        <v>19</v>
      </c>
      <c r="O1138" s="123">
        <f t="shared" si="36"/>
        <v>11</v>
      </c>
      <c r="P1138" s="127" t="s">
        <v>336</v>
      </c>
    </row>
    <row r="1139" spans="1:16" s="123" customFormat="1" x14ac:dyDescent="0.25">
      <c r="A1139" s="123">
        <v>2015</v>
      </c>
      <c r="B1139" s="124">
        <v>80</v>
      </c>
      <c r="C1139" s="123" t="s">
        <v>184</v>
      </c>
      <c r="D1139" s="123" t="s">
        <v>399</v>
      </c>
      <c r="E1139" s="123">
        <v>23217</v>
      </c>
      <c r="F1139" s="123">
        <v>20</v>
      </c>
      <c r="G1139" s="123">
        <v>23210023217</v>
      </c>
      <c r="H1139" s="125" t="s">
        <v>827</v>
      </c>
      <c r="I1139" s="123" t="s">
        <v>828</v>
      </c>
      <c r="J1139" s="123" t="s">
        <v>2893</v>
      </c>
      <c r="K1139" s="123">
        <v>38</v>
      </c>
      <c r="L1139" s="126">
        <f t="shared" si="37"/>
        <v>1.9</v>
      </c>
      <c r="M1139" s="123" t="s">
        <v>2894</v>
      </c>
      <c r="N1139" s="123">
        <v>14</v>
      </c>
      <c r="O1139" s="123">
        <f t="shared" si="36"/>
        <v>6</v>
      </c>
      <c r="P1139" s="127" t="s">
        <v>336</v>
      </c>
    </row>
    <row r="1140" spans="1:16" s="123" customFormat="1" x14ac:dyDescent="0.25">
      <c r="A1140" s="123">
        <v>2016</v>
      </c>
      <c r="B1140" s="124">
        <v>80</v>
      </c>
      <c r="C1140" s="123" t="s">
        <v>184</v>
      </c>
      <c r="D1140" s="123" t="s">
        <v>399</v>
      </c>
      <c r="E1140" s="123">
        <v>23217</v>
      </c>
      <c r="F1140" s="123">
        <v>15</v>
      </c>
      <c r="G1140" s="123">
        <v>23210023217</v>
      </c>
      <c r="H1140" s="125" t="s">
        <v>827</v>
      </c>
      <c r="I1140" s="123" t="s">
        <v>828</v>
      </c>
      <c r="J1140" s="123" t="s">
        <v>2895</v>
      </c>
      <c r="K1140" s="123">
        <v>30</v>
      </c>
      <c r="L1140" s="126">
        <f t="shared" si="37"/>
        <v>2</v>
      </c>
      <c r="M1140" s="123" t="s">
        <v>2896</v>
      </c>
      <c r="N1140" s="123">
        <v>15</v>
      </c>
      <c r="O1140" s="123">
        <f t="shared" si="36"/>
        <v>0</v>
      </c>
      <c r="P1140" s="127" t="s">
        <v>336</v>
      </c>
    </row>
    <row r="1141" spans="1:16" s="123" customFormat="1" x14ac:dyDescent="0.25">
      <c r="A1141" s="123">
        <v>2014</v>
      </c>
      <c r="B1141" s="124">
        <v>80</v>
      </c>
      <c r="C1141" s="123" t="s">
        <v>184</v>
      </c>
      <c r="D1141" s="123" t="s">
        <v>399</v>
      </c>
      <c r="E1141" s="123">
        <v>23218</v>
      </c>
      <c r="F1141" s="123">
        <v>12</v>
      </c>
      <c r="G1141" s="123">
        <v>23210023218</v>
      </c>
      <c r="H1141" s="125" t="s">
        <v>1482</v>
      </c>
      <c r="I1141" s="123" t="s">
        <v>1483</v>
      </c>
      <c r="J1141" s="123" t="s">
        <v>2897</v>
      </c>
      <c r="K1141" s="123">
        <v>28</v>
      </c>
      <c r="L1141" s="126">
        <f t="shared" si="37"/>
        <v>2.3333333333333335</v>
      </c>
      <c r="M1141" s="123" t="s">
        <v>2898</v>
      </c>
      <c r="N1141" s="123">
        <v>10</v>
      </c>
      <c r="O1141" s="123">
        <f t="shared" si="36"/>
        <v>2</v>
      </c>
      <c r="P1141" s="127" t="s">
        <v>336</v>
      </c>
    </row>
    <row r="1142" spans="1:16" s="123" customFormat="1" x14ac:dyDescent="0.25">
      <c r="A1142" s="123">
        <v>2015</v>
      </c>
      <c r="B1142" s="124">
        <v>80</v>
      </c>
      <c r="C1142" s="123" t="s">
        <v>184</v>
      </c>
      <c r="D1142" s="123" t="s">
        <v>399</v>
      </c>
      <c r="E1142" s="123">
        <v>23218</v>
      </c>
      <c r="F1142" s="123">
        <v>10</v>
      </c>
      <c r="G1142" s="123">
        <v>23210023218</v>
      </c>
      <c r="H1142" s="125" t="s">
        <v>1482</v>
      </c>
      <c r="I1142" s="123" t="s">
        <v>1483</v>
      </c>
      <c r="J1142" s="123" t="s">
        <v>2899</v>
      </c>
      <c r="K1142" s="123">
        <v>23</v>
      </c>
      <c r="L1142" s="126">
        <f t="shared" si="37"/>
        <v>2.2999999999999998</v>
      </c>
      <c r="M1142" s="123" t="s">
        <v>2900</v>
      </c>
      <c r="N1142" s="123">
        <v>15</v>
      </c>
      <c r="O1142" s="123">
        <f t="shared" si="36"/>
        <v>-5</v>
      </c>
      <c r="P1142" s="127" t="s">
        <v>336</v>
      </c>
    </row>
    <row r="1143" spans="1:16" s="123" customFormat="1" x14ac:dyDescent="0.25">
      <c r="A1143" s="123">
        <v>2016</v>
      </c>
      <c r="B1143" s="124">
        <v>80</v>
      </c>
      <c r="C1143" s="123" t="s">
        <v>184</v>
      </c>
      <c r="D1143" s="123" t="s">
        <v>399</v>
      </c>
      <c r="E1143" s="123">
        <v>23218</v>
      </c>
      <c r="F1143" s="123">
        <v>15</v>
      </c>
      <c r="G1143" s="123">
        <v>23210023218</v>
      </c>
      <c r="H1143" s="125" t="s">
        <v>1482</v>
      </c>
      <c r="I1143" s="123" t="s">
        <v>1483</v>
      </c>
      <c r="J1143" s="123" t="s">
        <v>2901</v>
      </c>
      <c r="K1143" s="123">
        <v>16</v>
      </c>
      <c r="L1143" s="126">
        <f t="shared" si="37"/>
        <v>1.0666666666666667</v>
      </c>
      <c r="M1143" s="123" t="s">
        <v>2902</v>
      </c>
      <c r="N1143" s="123">
        <v>12</v>
      </c>
      <c r="O1143" s="123">
        <f t="shared" si="36"/>
        <v>3</v>
      </c>
      <c r="P1143" s="127" t="s">
        <v>336</v>
      </c>
    </row>
    <row r="1144" spans="1:16" s="123" customFormat="1" x14ac:dyDescent="0.25">
      <c r="A1144" s="123">
        <v>2014</v>
      </c>
      <c r="B1144" s="124">
        <v>80</v>
      </c>
      <c r="C1144" s="123" t="s">
        <v>184</v>
      </c>
      <c r="D1144" s="123" t="s">
        <v>399</v>
      </c>
      <c r="E1144" s="123">
        <v>23220</v>
      </c>
      <c r="F1144" s="123">
        <v>10</v>
      </c>
      <c r="G1144" s="123">
        <v>23210023220</v>
      </c>
      <c r="H1144" s="125" t="s">
        <v>2903</v>
      </c>
      <c r="I1144" s="123" t="s">
        <v>2904</v>
      </c>
      <c r="J1144" s="123" t="s">
        <v>2905</v>
      </c>
      <c r="K1144" s="123">
        <v>4</v>
      </c>
      <c r="L1144" s="126">
        <f t="shared" si="37"/>
        <v>0.4</v>
      </c>
      <c r="M1144" s="123" t="s">
        <v>2906</v>
      </c>
      <c r="N1144" s="123">
        <v>9</v>
      </c>
      <c r="O1144" s="123">
        <f t="shared" si="36"/>
        <v>1</v>
      </c>
      <c r="P1144" s="127" t="s">
        <v>336</v>
      </c>
    </row>
    <row r="1145" spans="1:16" s="123" customFormat="1" x14ac:dyDescent="0.25">
      <c r="A1145" s="123">
        <v>2015</v>
      </c>
      <c r="B1145" s="124">
        <v>80</v>
      </c>
      <c r="C1145" s="123" t="s">
        <v>184</v>
      </c>
      <c r="D1145" s="123" t="s">
        <v>399</v>
      </c>
      <c r="E1145" s="123">
        <v>23220</v>
      </c>
      <c r="F1145" s="123">
        <v>15</v>
      </c>
      <c r="G1145" s="123">
        <v>23210023220</v>
      </c>
      <c r="H1145" s="125" t="s">
        <v>2903</v>
      </c>
      <c r="I1145" s="123" t="s">
        <v>2904</v>
      </c>
      <c r="J1145" s="123" t="s">
        <v>2907</v>
      </c>
      <c r="K1145" s="123">
        <v>9</v>
      </c>
      <c r="L1145" s="126">
        <f t="shared" si="37"/>
        <v>0.6</v>
      </c>
      <c r="M1145" s="123" t="s">
        <v>2908</v>
      </c>
      <c r="N1145" s="123">
        <v>12</v>
      </c>
      <c r="O1145" s="123">
        <f t="shared" si="36"/>
        <v>3</v>
      </c>
      <c r="P1145" s="127" t="s">
        <v>336</v>
      </c>
    </row>
    <row r="1146" spans="1:16" s="123" customFormat="1" x14ac:dyDescent="0.25">
      <c r="A1146" s="123">
        <v>2016</v>
      </c>
      <c r="B1146" s="124">
        <v>80</v>
      </c>
      <c r="C1146" s="123" t="s">
        <v>184</v>
      </c>
      <c r="D1146" s="123" t="s">
        <v>399</v>
      </c>
      <c r="E1146" s="123">
        <v>23220</v>
      </c>
      <c r="F1146" s="123">
        <v>10</v>
      </c>
      <c r="G1146" s="123">
        <v>23210023220</v>
      </c>
      <c r="H1146" s="125" t="s">
        <v>2903</v>
      </c>
      <c r="I1146" s="123" t="s">
        <v>2904</v>
      </c>
      <c r="J1146" s="123" t="s">
        <v>2909</v>
      </c>
      <c r="K1146" s="123">
        <v>11</v>
      </c>
      <c r="L1146" s="126">
        <f t="shared" si="37"/>
        <v>1.1000000000000001</v>
      </c>
      <c r="M1146" s="123" t="s">
        <v>2910</v>
      </c>
      <c r="N1146" s="123">
        <v>10</v>
      </c>
      <c r="O1146" s="123">
        <f t="shared" si="36"/>
        <v>0</v>
      </c>
      <c r="P1146" s="127" t="s">
        <v>336</v>
      </c>
    </row>
    <row r="1147" spans="1:16" s="123" customFormat="1" x14ac:dyDescent="0.25">
      <c r="A1147" s="123">
        <v>2014</v>
      </c>
      <c r="B1147" s="124">
        <v>80</v>
      </c>
      <c r="C1147" s="123" t="s">
        <v>184</v>
      </c>
      <c r="D1147" s="123" t="s">
        <v>399</v>
      </c>
      <c r="E1147" s="123">
        <v>23317</v>
      </c>
      <c r="F1147" s="123">
        <v>15</v>
      </c>
      <c r="G1147" s="123">
        <v>23210023317</v>
      </c>
      <c r="H1147" s="125" t="s">
        <v>843</v>
      </c>
      <c r="I1147" s="123" t="s">
        <v>844</v>
      </c>
      <c r="J1147" s="123" t="s">
        <v>2911</v>
      </c>
      <c r="K1147" s="123">
        <v>20</v>
      </c>
      <c r="L1147" s="126">
        <f t="shared" si="37"/>
        <v>1.3333333333333333</v>
      </c>
      <c r="M1147" s="123" t="s">
        <v>2912</v>
      </c>
      <c r="N1147" s="123">
        <v>15</v>
      </c>
      <c r="O1147" s="123">
        <f t="shared" si="36"/>
        <v>0</v>
      </c>
      <c r="P1147" s="127" t="s">
        <v>336</v>
      </c>
    </row>
    <row r="1148" spans="1:16" s="123" customFormat="1" x14ac:dyDescent="0.25">
      <c r="A1148" s="123">
        <v>2015</v>
      </c>
      <c r="B1148" s="124">
        <v>80</v>
      </c>
      <c r="C1148" s="123" t="s">
        <v>184</v>
      </c>
      <c r="D1148" s="123" t="s">
        <v>399</v>
      </c>
      <c r="E1148" s="123">
        <v>23317</v>
      </c>
      <c r="F1148" s="123">
        <v>15</v>
      </c>
      <c r="G1148" s="123">
        <v>23210023317</v>
      </c>
      <c r="H1148" s="125" t="s">
        <v>843</v>
      </c>
      <c r="I1148" s="123" t="s">
        <v>844</v>
      </c>
      <c r="J1148" s="123" t="s">
        <v>2913</v>
      </c>
      <c r="K1148" s="123">
        <v>24</v>
      </c>
      <c r="L1148" s="126">
        <f t="shared" si="37"/>
        <v>1.6</v>
      </c>
      <c r="M1148" s="123" t="s">
        <v>2914</v>
      </c>
      <c r="N1148" s="123">
        <v>14</v>
      </c>
      <c r="O1148" s="123">
        <f t="shared" si="36"/>
        <v>1</v>
      </c>
      <c r="P1148" s="127" t="s">
        <v>336</v>
      </c>
    </row>
    <row r="1149" spans="1:16" s="123" customFormat="1" x14ac:dyDescent="0.25">
      <c r="A1149" s="123">
        <v>2016</v>
      </c>
      <c r="B1149" s="124">
        <v>80</v>
      </c>
      <c r="C1149" s="123" t="s">
        <v>184</v>
      </c>
      <c r="D1149" s="123" t="s">
        <v>399</v>
      </c>
      <c r="E1149" s="123">
        <v>23317</v>
      </c>
      <c r="F1149" s="123">
        <v>15</v>
      </c>
      <c r="G1149" s="123">
        <v>23210023317</v>
      </c>
      <c r="H1149" s="125" t="s">
        <v>843</v>
      </c>
      <c r="I1149" s="123" t="s">
        <v>844</v>
      </c>
      <c r="J1149" s="123" t="s">
        <v>2915</v>
      </c>
      <c r="K1149" s="123">
        <v>19</v>
      </c>
      <c r="L1149" s="126">
        <f t="shared" si="37"/>
        <v>1.2666666666666666</v>
      </c>
      <c r="M1149" s="123" t="s">
        <v>2916</v>
      </c>
      <c r="N1149" s="123">
        <v>13</v>
      </c>
      <c r="O1149" s="123">
        <f t="shared" si="36"/>
        <v>2</v>
      </c>
      <c r="P1149" s="127" t="s">
        <v>336</v>
      </c>
    </row>
    <row r="1150" spans="1:16" s="123" customFormat="1" x14ac:dyDescent="0.25">
      <c r="A1150" s="123">
        <v>2014</v>
      </c>
      <c r="B1150" s="124">
        <v>80</v>
      </c>
      <c r="C1150" s="123" t="s">
        <v>184</v>
      </c>
      <c r="D1150" s="123" t="s">
        <v>399</v>
      </c>
      <c r="E1150" s="123">
        <v>23319</v>
      </c>
      <c r="F1150" s="123">
        <v>30</v>
      </c>
      <c r="G1150" s="123">
        <v>23210023319</v>
      </c>
      <c r="H1150" s="125" t="s">
        <v>851</v>
      </c>
      <c r="I1150" s="123" t="s">
        <v>852</v>
      </c>
      <c r="J1150" s="123" t="s">
        <v>2917</v>
      </c>
      <c r="K1150" s="123">
        <v>49</v>
      </c>
      <c r="L1150" s="126">
        <f t="shared" si="37"/>
        <v>1.6333333333333333</v>
      </c>
      <c r="M1150" s="123" t="s">
        <v>2918</v>
      </c>
      <c r="N1150" s="123">
        <v>26</v>
      </c>
      <c r="O1150" s="123">
        <f t="shared" si="36"/>
        <v>4</v>
      </c>
      <c r="P1150" s="127" t="s">
        <v>336</v>
      </c>
    </row>
    <row r="1151" spans="1:16" s="123" customFormat="1" x14ac:dyDescent="0.25">
      <c r="A1151" s="123">
        <v>2015</v>
      </c>
      <c r="B1151" s="124">
        <v>80</v>
      </c>
      <c r="C1151" s="123" t="s">
        <v>184</v>
      </c>
      <c r="D1151" s="123" t="s">
        <v>399</v>
      </c>
      <c r="E1151" s="123">
        <v>23319</v>
      </c>
      <c r="F1151" s="123">
        <v>30</v>
      </c>
      <c r="G1151" s="123">
        <v>23210023319</v>
      </c>
      <c r="H1151" s="125" t="s">
        <v>851</v>
      </c>
      <c r="I1151" s="123" t="s">
        <v>852</v>
      </c>
      <c r="J1151" s="123" t="s">
        <v>2919</v>
      </c>
      <c r="K1151" s="123">
        <v>26</v>
      </c>
      <c r="L1151" s="126">
        <f t="shared" si="37"/>
        <v>0.8666666666666667</v>
      </c>
      <c r="M1151" s="123" t="s">
        <v>2920</v>
      </c>
      <c r="N1151" s="123">
        <v>29</v>
      </c>
      <c r="O1151" s="123">
        <f t="shared" si="36"/>
        <v>1</v>
      </c>
      <c r="P1151" s="127" t="s">
        <v>336</v>
      </c>
    </row>
    <row r="1152" spans="1:16" s="123" customFormat="1" x14ac:dyDescent="0.25">
      <c r="A1152" s="123">
        <v>2016</v>
      </c>
      <c r="B1152" s="124">
        <v>80</v>
      </c>
      <c r="C1152" s="123" t="s">
        <v>184</v>
      </c>
      <c r="D1152" s="123" t="s">
        <v>399</v>
      </c>
      <c r="E1152" s="123">
        <v>23319</v>
      </c>
      <c r="F1152" s="123">
        <v>30</v>
      </c>
      <c r="G1152" s="123">
        <v>23210023319</v>
      </c>
      <c r="H1152" s="125" t="s">
        <v>851</v>
      </c>
      <c r="I1152" s="123" t="s">
        <v>852</v>
      </c>
      <c r="J1152" s="123" t="s">
        <v>2921</v>
      </c>
      <c r="K1152" s="123">
        <v>42</v>
      </c>
      <c r="L1152" s="126">
        <f t="shared" si="37"/>
        <v>1.4</v>
      </c>
      <c r="M1152" s="123" t="s">
        <v>2922</v>
      </c>
      <c r="N1152" s="123">
        <v>25</v>
      </c>
      <c r="O1152" s="123">
        <f t="shared" si="36"/>
        <v>5</v>
      </c>
      <c r="P1152" s="127" t="s">
        <v>336</v>
      </c>
    </row>
    <row r="1153" spans="1:16" s="123" customFormat="1" x14ac:dyDescent="0.25">
      <c r="A1153" s="123">
        <v>2014</v>
      </c>
      <c r="B1153" s="124">
        <v>80</v>
      </c>
      <c r="C1153" s="123" t="s">
        <v>184</v>
      </c>
      <c r="D1153" s="123" t="s">
        <v>399</v>
      </c>
      <c r="E1153" s="123">
        <v>23441</v>
      </c>
      <c r="F1153" s="123">
        <v>15</v>
      </c>
      <c r="G1153" s="123">
        <v>23210023441</v>
      </c>
      <c r="H1153" s="125" t="s">
        <v>1312</v>
      </c>
      <c r="I1153" s="123" t="s">
        <v>1313</v>
      </c>
      <c r="J1153" s="123" t="s">
        <v>2923</v>
      </c>
      <c r="K1153" s="123">
        <v>15</v>
      </c>
      <c r="L1153" s="126">
        <f t="shared" si="37"/>
        <v>1</v>
      </c>
      <c r="M1153" s="123" t="s">
        <v>2924</v>
      </c>
      <c r="N1153" s="123">
        <v>12</v>
      </c>
      <c r="O1153" s="123">
        <f t="shared" si="36"/>
        <v>3</v>
      </c>
      <c r="P1153" s="127" t="s">
        <v>336</v>
      </c>
    </row>
    <row r="1154" spans="1:16" s="123" customFormat="1" x14ac:dyDescent="0.25">
      <c r="A1154" s="123">
        <v>2015</v>
      </c>
      <c r="B1154" s="124">
        <v>80</v>
      </c>
      <c r="C1154" s="123" t="s">
        <v>184</v>
      </c>
      <c r="D1154" s="123" t="s">
        <v>399</v>
      </c>
      <c r="E1154" s="123">
        <v>23441</v>
      </c>
      <c r="F1154" s="123">
        <v>15</v>
      </c>
      <c r="G1154" s="123">
        <v>23210023441</v>
      </c>
      <c r="H1154" s="125" t="s">
        <v>1312</v>
      </c>
      <c r="I1154" s="123" t="s">
        <v>1313</v>
      </c>
      <c r="J1154" s="123" t="s">
        <v>2925</v>
      </c>
      <c r="K1154" s="123">
        <v>7</v>
      </c>
      <c r="L1154" s="126">
        <f t="shared" si="37"/>
        <v>0.46666666666666667</v>
      </c>
      <c r="M1154" s="123" t="s">
        <v>2926</v>
      </c>
      <c r="N1154" s="123">
        <v>8</v>
      </c>
      <c r="O1154" s="123">
        <f t="shared" si="36"/>
        <v>7</v>
      </c>
      <c r="P1154" s="127" t="s">
        <v>336</v>
      </c>
    </row>
    <row r="1155" spans="1:16" s="123" customFormat="1" x14ac:dyDescent="0.25">
      <c r="A1155" s="123">
        <v>2016</v>
      </c>
      <c r="B1155" s="124">
        <v>80</v>
      </c>
      <c r="C1155" s="123" t="s">
        <v>184</v>
      </c>
      <c r="D1155" s="123" t="s">
        <v>399</v>
      </c>
      <c r="E1155" s="123">
        <v>23441</v>
      </c>
      <c r="F1155" s="123">
        <v>9</v>
      </c>
      <c r="G1155" s="123">
        <v>23210023441</v>
      </c>
      <c r="H1155" s="125" t="s">
        <v>1312</v>
      </c>
      <c r="I1155" s="123" t="s">
        <v>1313</v>
      </c>
      <c r="J1155" s="123" t="s">
        <v>2927</v>
      </c>
      <c r="K1155" s="123">
        <v>11</v>
      </c>
      <c r="L1155" s="126">
        <f t="shared" si="37"/>
        <v>1.2222222222222223</v>
      </c>
      <c r="M1155" s="123" t="s">
        <v>2928</v>
      </c>
      <c r="N1155" s="123">
        <v>13</v>
      </c>
      <c r="O1155" s="123">
        <f t="shared" ref="O1155:O1218" si="38">IFERROR(F1155-N1155,"-")</f>
        <v>-4</v>
      </c>
      <c r="P1155" s="127" t="s">
        <v>336</v>
      </c>
    </row>
    <row r="1156" spans="1:16" s="123" customFormat="1" x14ac:dyDescent="0.25">
      <c r="A1156" s="123">
        <v>2014</v>
      </c>
      <c r="B1156" s="124">
        <v>80</v>
      </c>
      <c r="C1156" s="123" t="s">
        <v>184</v>
      </c>
      <c r="D1156" s="123" t="s">
        <v>399</v>
      </c>
      <c r="E1156" s="123">
        <v>23442</v>
      </c>
      <c r="F1156" s="123">
        <v>15</v>
      </c>
      <c r="G1156" s="123">
        <v>23210023442</v>
      </c>
      <c r="H1156" s="125" t="s">
        <v>859</v>
      </c>
      <c r="I1156" s="123" t="s">
        <v>860</v>
      </c>
      <c r="J1156" s="123" t="s">
        <v>2929</v>
      </c>
      <c r="K1156" s="123">
        <v>7</v>
      </c>
      <c r="L1156" s="126">
        <f t="shared" si="37"/>
        <v>0.46666666666666667</v>
      </c>
      <c r="M1156" s="123" t="s">
        <v>2930</v>
      </c>
      <c r="N1156" s="123">
        <v>11</v>
      </c>
      <c r="O1156" s="123">
        <f t="shared" si="38"/>
        <v>4</v>
      </c>
      <c r="P1156" s="127" t="s">
        <v>336</v>
      </c>
    </row>
    <row r="1157" spans="1:16" s="123" customFormat="1" x14ac:dyDescent="0.25">
      <c r="A1157" s="123">
        <v>2015</v>
      </c>
      <c r="B1157" s="124">
        <v>80</v>
      </c>
      <c r="C1157" s="123" t="s">
        <v>184</v>
      </c>
      <c r="D1157" s="123" t="s">
        <v>399</v>
      </c>
      <c r="E1157" s="123">
        <v>23442</v>
      </c>
      <c r="F1157" s="123">
        <v>15</v>
      </c>
      <c r="G1157" s="123">
        <v>23210023442</v>
      </c>
      <c r="H1157" s="125" t="s">
        <v>859</v>
      </c>
      <c r="I1157" s="123" t="s">
        <v>860</v>
      </c>
      <c r="J1157" s="123" t="s">
        <v>2931</v>
      </c>
      <c r="K1157" s="123">
        <v>7</v>
      </c>
      <c r="L1157" s="126">
        <f t="shared" si="37"/>
        <v>0.46666666666666667</v>
      </c>
      <c r="M1157" s="123" t="s">
        <v>2932</v>
      </c>
      <c r="N1157" s="123">
        <v>13</v>
      </c>
      <c r="O1157" s="123">
        <f t="shared" si="38"/>
        <v>2</v>
      </c>
      <c r="P1157" s="127" t="s">
        <v>336</v>
      </c>
    </row>
    <row r="1158" spans="1:16" s="123" customFormat="1" x14ac:dyDescent="0.25">
      <c r="A1158" s="123">
        <v>2016</v>
      </c>
      <c r="B1158" s="124">
        <v>80</v>
      </c>
      <c r="C1158" s="123" t="s">
        <v>184</v>
      </c>
      <c r="D1158" s="123" t="s">
        <v>399</v>
      </c>
      <c r="E1158" s="123">
        <v>23442</v>
      </c>
      <c r="F1158" s="123">
        <v>14</v>
      </c>
      <c r="G1158" s="123">
        <v>23210023442</v>
      </c>
      <c r="H1158" s="125" t="s">
        <v>859</v>
      </c>
      <c r="I1158" s="123" t="s">
        <v>860</v>
      </c>
      <c r="J1158" s="123" t="s">
        <v>2933</v>
      </c>
      <c r="K1158" s="123">
        <v>8</v>
      </c>
      <c r="L1158" s="126">
        <f t="shared" si="37"/>
        <v>0.5714285714285714</v>
      </c>
      <c r="M1158" s="123" t="s">
        <v>2934</v>
      </c>
      <c r="N1158" s="123">
        <v>10</v>
      </c>
      <c r="O1158" s="123">
        <f t="shared" si="38"/>
        <v>4</v>
      </c>
      <c r="P1158" s="127" t="s">
        <v>336</v>
      </c>
    </row>
    <row r="1159" spans="1:16" s="123" customFormat="1" x14ac:dyDescent="0.25">
      <c r="A1159" s="123">
        <v>2014</v>
      </c>
      <c r="B1159" s="124">
        <v>80</v>
      </c>
      <c r="C1159" s="123" t="s">
        <v>184</v>
      </c>
      <c r="D1159" s="123" t="s">
        <v>399</v>
      </c>
      <c r="E1159" s="123">
        <v>25431</v>
      </c>
      <c r="F1159" s="123">
        <v>8</v>
      </c>
      <c r="G1159" s="123">
        <v>23210025431</v>
      </c>
      <c r="H1159" s="125" t="s">
        <v>1207</v>
      </c>
      <c r="I1159" s="123" t="s">
        <v>1208</v>
      </c>
      <c r="J1159" s="123" t="s">
        <v>2935</v>
      </c>
      <c r="K1159" s="123">
        <v>8</v>
      </c>
      <c r="L1159" s="126">
        <f t="shared" si="37"/>
        <v>1</v>
      </c>
      <c r="M1159" s="123" t="s">
        <v>2936</v>
      </c>
      <c r="N1159" s="123">
        <v>9</v>
      </c>
      <c r="O1159" s="123">
        <f t="shared" si="38"/>
        <v>-1</v>
      </c>
      <c r="P1159" s="127" t="s">
        <v>336</v>
      </c>
    </row>
    <row r="1160" spans="1:16" s="123" customFormat="1" x14ac:dyDescent="0.25">
      <c r="A1160" s="123">
        <v>2015</v>
      </c>
      <c r="B1160" s="124">
        <v>80</v>
      </c>
      <c r="C1160" s="123" t="s">
        <v>184</v>
      </c>
      <c r="D1160" s="123" t="s">
        <v>399</v>
      </c>
      <c r="E1160" s="123">
        <v>25431</v>
      </c>
      <c r="F1160" s="123">
        <v>15</v>
      </c>
      <c r="G1160" s="123">
        <v>23210025431</v>
      </c>
      <c r="H1160" s="125" t="s">
        <v>1207</v>
      </c>
      <c r="I1160" s="123" t="s">
        <v>1208</v>
      </c>
      <c r="J1160" s="123" t="s">
        <v>2937</v>
      </c>
      <c r="K1160" s="123">
        <v>9</v>
      </c>
      <c r="L1160" s="126">
        <f t="shared" si="37"/>
        <v>0.6</v>
      </c>
      <c r="M1160" s="123" t="s">
        <v>2938</v>
      </c>
      <c r="N1160" s="123">
        <v>14</v>
      </c>
      <c r="O1160" s="123">
        <f t="shared" si="38"/>
        <v>1</v>
      </c>
      <c r="P1160" s="127" t="s">
        <v>336</v>
      </c>
    </row>
    <row r="1161" spans="1:16" s="123" customFormat="1" x14ac:dyDescent="0.25">
      <c r="A1161" s="123">
        <v>2016</v>
      </c>
      <c r="B1161" s="124">
        <v>80</v>
      </c>
      <c r="C1161" s="123" t="s">
        <v>184</v>
      </c>
      <c r="D1161" s="123" t="s">
        <v>399</v>
      </c>
      <c r="E1161" s="123">
        <v>25431</v>
      </c>
      <c r="F1161" s="123">
        <v>13</v>
      </c>
      <c r="G1161" s="123">
        <v>23210025431</v>
      </c>
      <c r="H1161" s="125" t="s">
        <v>1207</v>
      </c>
      <c r="I1161" s="123" t="s">
        <v>1208</v>
      </c>
      <c r="J1161" s="123" t="s">
        <v>2939</v>
      </c>
      <c r="K1161" s="123">
        <v>16</v>
      </c>
      <c r="L1161" s="126">
        <f t="shared" si="37"/>
        <v>1.2307692307692308</v>
      </c>
      <c r="M1161" s="123" t="s">
        <v>2940</v>
      </c>
      <c r="N1161" s="123">
        <v>9</v>
      </c>
      <c r="O1161" s="123">
        <f t="shared" si="38"/>
        <v>4</v>
      </c>
      <c r="P1161" s="127" t="s">
        <v>336</v>
      </c>
    </row>
    <row r="1162" spans="1:16" s="123" customFormat="1" x14ac:dyDescent="0.25">
      <c r="A1162" s="123">
        <v>2014</v>
      </c>
      <c r="B1162" s="124">
        <v>80</v>
      </c>
      <c r="C1162" s="123" t="s">
        <v>184</v>
      </c>
      <c r="D1162" s="123" t="s">
        <v>399</v>
      </c>
      <c r="E1162" s="123">
        <v>33610</v>
      </c>
      <c r="F1162" s="123">
        <v>45</v>
      </c>
      <c r="G1162" s="123">
        <v>23210033610</v>
      </c>
      <c r="H1162" s="125" t="s">
        <v>464</v>
      </c>
      <c r="I1162" s="123" t="s">
        <v>465</v>
      </c>
      <c r="J1162" s="123" t="s">
        <v>2941</v>
      </c>
      <c r="K1162" s="123">
        <v>99</v>
      </c>
      <c r="L1162" s="126">
        <f t="shared" si="37"/>
        <v>2.2000000000000002</v>
      </c>
      <c r="M1162" s="123" t="s">
        <v>2942</v>
      </c>
      <c r="N1162" s="123">
        <v>43</v>
      </c>
      <c r="O1162" s="123">
        <f t="shared" si="38"/>
        <v>2</v>
      </c>
      <c r="P1162" s="127" t="s">
        <v>336</v>
      </c>
    </row>
    <row r="1163" spans="1:16" s="123" customFormat="1" x14ac:dyDescent="0.25">
      <c r="A1163" s="123">
        <v>2015</v>
      </c>
      <c r="B1163" s="124">
        <v>80</v>
      </c>
      <c r="C1163" s="123" t="s">
        <v>184</v>
      </c>
      <c r="D1163" s="123" t="s">
        <v>399</v>
      </c>
      <c r="E1163" s="123">
        <v>33610</v>
      </c>
      <c r="F1163" s="123">
        <v>45</v>
      </c>
      <c r="G1163" s="123">
        <v>23210033610</v>
      </c>
      <c r="H1163" s="125" t="s">
        <v>464</v>
      </c>
      <c r="I1163" s="123" t="s">
        <v>465</v>
      </c>
      <c r="J1163" s="123" t="s">
        <v>2943</v>
      </c>
      <c r="K1163" s="123">
        <v>96</v>
      </c>
      <c r="L1163" s="126">
        <f t="shared" si="37"/>
        <v>2.1333333333333333</v>
      </c>
      <c r="M1163" s="123" t="s">
        <v>2944</v>
      </c>
      <c r="N1163" s="123">
        <v>44</v>
      </c>
      <c r="O1163" s="123">
        <f t="shared" si="38"/>
        <v>1</v>
      </c>
      <c r="P1163" s="127" t="s">
        <v>336</v>
      </c>
    </row>
    <row r="1164" spans="1:16" s="123" customFormat="1" x14ac:dyDescent="0.25">
      <c r="A1164" s="123">
        <v>2016</v>
      </c>
      <c r="B1164" s="124">
        <v>80</v>
      </c>
      <c r="C1164" s="123" t="s">
        <v>184</v>
      </c>
      <c r="D1164" s="123" t="s">
        <v>399</v>
      </c>
      <c r="E1164" s="123">
        <v>33610</v>
      </c>
      <c r="F1164" s="123">
        <v>44</v>
      </c>
      <c r="G1164" s="123">
        <v>23210033610</v>
      </c>
      <c r="H1164" s="125" t="s">
        <v>464</v>
      </c>
      <c r="I1164" s="123" t="s">
        <v>465</v>
      </c>
      <c r="J1164" s="123" t="s">
        <v>2945</v>
      </c>
      <c r="K1164" s="123">
        <v>89</v>
      </c>
      <c r="L1164" s="126">
        <f t="shared" si="37"/>
        <v>2.0227272727272729</v>
      </c>
      <c r="M1164" s="123" t="s">
        <v>2946</v>
      </c>
      <c r="N1164" s="123">
        <v>40</v>
      </c>
      <c r="O1164" s="123">
        <f t="shared" si="38"/>
        <v>4</v>
      </c>
      <c r="P1164" s="127" t="s">
        <v>336</v>
      </c>
    </row>
    <row r="1165" spans="1:16" s="123" customFormat="1" x14ac:dyDescent="0.25">
      <c r="A1165" s="123">
        <v>2014</v>
      </c>
      <c r="B1165" s="124">
        <v>80</v>
      </c>
      <c r="C1165" s="123" t="s">
        <v>2947</v>
      </c>
      <c r="D1165" s="123" t="s">
        <v>347</v>
      </c>
      <c r="E1165" s="123">
        <v>31102</v>
      </c>
      <c r="F1165" s="123">
        <v>35</v>
      </c>
      <c r="G1165" s="123">
        <v>32211031102</v>
      </c>
      <c r="H1165" s="125" t="s">
        <v>2948</v>
      </c>
      <c r="I1165" s="123" t="s">
        <v>2949</v>
      </c>
      <c r="J1165" s="123" t="s">
        <v>2950</v>
      </c>
      <c r="K1165" s="123">
        <v>32</v>
      </c>
      <c r="L1165" s="126">
        <f t="shared" si="37"/>
        <v>0.91428571428571426</v>
      </c>
      <c r="M1165" s="123" t="s">
        <v>2951</v>
      </c>
      <c r="N1165" s="123">
        <v>24</v>
      </c>
      <c r="O1165" s="123">
        <f t="shared" si="38"/>
        <v>11</v>
      </c>
      <c r="P1165" s="127" t="s">
        <v>336</v>
      </c>
    </row>
    <row r="1166" spans="1:16" s="123" customFormat="1" x14ac:dyDescent="0.25">
      <c r="A1166" s="123">
        <v>2015</v>
      </c>
      <c r="B1166" s="124">
        <v>80</v>
      </c>
      <c r="C1166" s="123" t="s">
        <v>2947</v>
      </c>
      <c r="D1166" s="123" t="s">
        <v>347</v>
      </c>
      <c r="E1166" s="123">
        <v>31102</v>
      </c>
      <c r="F1166" s="123">
        <v>35</v>
      </c>
      <c r="G1166" s="123">
        <v>32211031102</v>
      </c>
      <c r="H1166" s="125" t="s">
        <v>2948</v>
      </c>
      <c r="I1166" s="123" t="s">
        <v>2949</v>
      </c>
      <c r="J1166" s="123" t="s">
        <v>2952</v>
      </c>
      <c r="K1166" s="123">
        <v>49</v>
      </c>
      <c r="L1166" s="126">
        <f t="shared" si="37"/>
        <v>1.4</v>
      </c>
      <c r="M1166" s="123" t="s">
        <v>2953</v>
      </c>
      <c r="N1166" s="123">
        <v>28</v>
      </c>
      <c r="O1166" s="123">
        <f t="shared" si="38"/>
        <v>7</v>
      </c>
      <c r="P1166" s="127" t="s">
        <v>336</v>
      </c>
    </row>
    <row r="1167" spans="1:16" s="123" customFormat="1" x14ac:dyDescent="0.25">
      <c r="A1167" s="123">
        <v>2016</v>
      </c>
      <c r="B1167" s="124">
        <v>80</v>
      </c>
      <c r="C1167" s="123" t="s">
        <v>2947</v>
      </c>
      <c r="D1167" s="123" t="s">
        <v>347</v>
      </c>
      <c r="E1167" s="123">
        <v>31102</v>
      </c>
      <c r="F1167" s="123">
        <v>35</v>
      </c>
      <c r="G1167" s="123">
        <v>32211031102</v>
      </c>
      <c r="H1167" s="125" t="s">
        <v>2948</v>
      </c>
      <c r="I1167" s="123" t="s">
        <v>2949</v>
      </c>
      <c r="J1167" s="123" t="s">
        <v>2954</v>
      </c>
      <c r="K1167" s="123">
        <v>38</v>
      </c>
      <c r="L1167" s="126">
        <f t="shared" si="37"/>
        <v>1.0857142857142856</v>
      </c>
      <c r="M1167" s="123" t="s">
        <v>2955</v>
      </c>
      <c r="N1167" s="123">
        <v>28</v>
      </c>
      <c r="O1167" s="123">
        <f t="shared" si="38"/>
        <v>7</v>
      </c>
      <c r="P1167" s="127" t="s">
        <v>336</v>
      </c>
    </row>
    <row r="1168" spans="1:16" s="123" customFormat="1" x14ac:dyDescent="0.25">
      <c r="A1168" s="123">
        <v>2014</v>
      </c>
      <c r="B1168" s="124">
        <v>80</v>
      </c>
      <c r="C1168" s="123" t="s">
        <v>185</v>
      </c>
      <c r="D1168" s="123" t="s">
        <v>331</v>
      </c>
      <c r="E1168" s="123">
        <v>25006</v>
      </c>
      <c r="F1168" s="123">
        <v>15</v>
      </c>
      <c r="G1168" s="123">
        <v>23810025006</v>
      </c>
      <c r="H1168" s="125" t="s">
        <v>2956</v>
      </c>
      <c r="I1168" s="123" t="s">
        <v>2957</v>
      </c>
      <c r="J1168" s="123" t="s">
        <v>2958</v>
      </c>
      <c r="K1168" s="123">
        <v>12</v>
      </c>
      <c r="L1168" s="126">
        <f t="shared" si="37"/>
        <v>0.8</v>
      </c>
      <c r="M1168" s="123" t="s">
        <v>2959</v>
      </c>
      <c r="N1168" s="123">
        <v>12</v>
      </c>
      <c r="O1168" s="123">
        <f t="shared" si="38"/>
        <v>3</v>
      </c>
      <c r="P1168" s="127" t="s">
        <v>336</v>
      </c>
    </row>
    <row r="1169" spans="1:16" s="123" customFormat="1" x14ac:dyDescent="0.25">
      <c r="A1169" s="123">
        <v>2015</v>
      </c>
      <c r="B1169" s="124">
        <v>80</v>
      </c>
      <c r="C1169" s="123" t="s">
        <v>185</v>
      </c>
      <c r="D1169" s="123" t="s">
        <v>331</v>
      </c>
      <c r="E1169" s="123">
        <v>25006</v>
      </c>
      <c r="F1169" s="123">
        <v>15</v>
      </c>
      <c r="G1169" s="123">
        <v>23810025006</v>
      </c>
      <c r="H1169" s="125" t="s">
        <v>2956</v>
      </c>
      <c r="I1169" s="123" t="s">
        <v>2957</v>
      </c>
      <c r="J1169" s="123" t="s">
        <v>2960</v>
      </c>
      <c r="K1169" s="123">
        <v>7</v>
      </c>
      <c r="L1169" s="126">
        <f t="shared" si="37"/>
        <v>0.46666666666666667</v>
      </c>
      <c r="M1169" s="123" t="s">
        <v>2961</v>
      </c>
      <c r="N1169" s="123">
        <v>11</v>
      </c>
      <c r="O1169" s="123">
        <f t="shared" si="38"/>
        <v>4</v>
      </c>
      <c r="P1169" s="127" t="s">
        <v>336</v>
      </c>
    </row>
    <row r="1170" spans="1:16" s="123" customFormat="1" x14ac:dyDescent="0.25">
      <c r="A1170" s="123">
        <v>2016</v>
      </c>
      <c r="B1170" s="124">
        <v>80</v>
      </c>
      <c r="C1170" s="123" t="s">
        <v>185</v>
      </c>
      <c r="D1170" s="123" t="s">
        <v>331</v>
      </c>
      <c r="E1170" s="123">
        <v>25006</v>
      </c>
      <c r="F1170" s="123">
        <v>15</v>
      </c>
      <c r="G1170" s="123">
        <v>23810025006</v>
      </c>
      <c r="H1170" s="125" t="s">
        <v>2956</v>
      </c>
      <c r="I1170" s="123" t="s">
        <v>2957</v>
      </c>
      <c r="J1170" s="123" t="s">
        <v>2962</v>
      </c>
      <c r="K1170" s="123">
        <v>18</v>
      </c>
      <c r="L1170" s="126">
        <f t="shared" si="37"/>
        <v>1.2</v>
      </c>
      <c r="M1170" s="123" t="s">
        <v>2963</v>
      </c>
      <c r="N1170" s="123">
        <v>14</v>
      </c>
      <c r="O1170" s="123">
        <f t="shared" si="38"/>
        <v>1</v>
      </c>
      <c r="P1170" s="127" t="s">
        <v>336</v>
      </c>
    </row>
    <row r="1171" spans="1:16" s="123" customFormat="1" x14ac:dyDescent="0.25">
      <c r="A1171" s="123">
        <v>2014</v>
      </c>
      <c r="B1171" s="124">
        <v>80</v>
      </c>
      <c r="C1171" s="123" t="s">
        <v>185</v>
      </c>
      <c r="D1171" s="123" t="s">
        <v>331</v>
      </c>
      <c r="E1171" s="123">
        <v>25007</v>
      </c>
      <c r="F1171" s="123">
        <v>15</v>
      </c>
      <c r="G1171" s="123">
        <v>23810025007</v>
      </c>
      <c r="H1171" s="125" t="s">
        <v>578</v>
      </c>
      <c r="I1171" s="123" t="s">
        <v>579</v>
      </c>
      <c r="J1171" s="123" t="s">
        <v>2964</v>
      </c>
      <c r="K1171" s="123">
        <v>20</v>
      </c>
      <c r="L1171" s="126">
        <f t="shared" si="37"/>
        <v>1.3333333333333333</v>
      </c>
      <c r="M1171" s="123" t="s">
        <v>2965</v>
      </c>
      <c r="N1171" s="123">
        <v>14</v>
      </c>
      <c r="O1171" s="123">
        <f t="shared" si="38"/>
        <v>1</v>
      </c>
      <c r="P1171" s="127" t="s">
        <v>336</v>
      </c>
    </row>
    <row r="1172" spans="1:16" s="123" customFormat="1" x14ac:dyDescent="0.25">
      <c r="A1172" s="123">
        <v>2015</v>
      </c>
      <c r="B1172" s="124">
        <v>80</v>
      </c>
      <c r="C1172" s="123" t="s">
        <v>185</v>
      </c>
      <c r="D1172" s="123" t="s">
        <v>331</v>
      </c>
      <c r="E1172" s="123">
        <v>25007</v>
      </c>
      <c r="F1172" s="123">
        <v>15</v>
      </c>
      <c r="G1172" s="123">
        <v>23810025007</v>
      </c>
      <c r="H1172" s="125" t="s">
        <v>578</v>
      </c>
      <c r="I1172" s="123" t="s">
        <v>579</v>
      </c>
      <c r="J1172" s="123" t="s">
        <v>2966</v>
      </c>
      <c r="K1172" s="123">
        <v>12</v>
      </c>
      <c r="L1172" s="126">
        <f t="shared" si="37"/>
        <v>0.8</v>
      </c>
      <c r="M1172" s="123" t="s">
        <v>2967</v>
      </c>
      <c r="N1172" s="123">
        <v>12</v>
      </c>
      <c r="O1172" s="123">
        <f t="shared" si="38"/>
        <v>3</v>
      </c>
      <c r="P1172" s="127" t="s">
        <v>336</v>
      </c>
    </row>
    <row r="1173" spans="1:16" s="123" customFormat="1" x14ac:dyDescent="0.25">
      <c r="A1173" s="123">
        <v>2016</v>
      </c>
      <c r="B1173" s="124">
        <v>80</v>
      </c>
      <c r="C1173" s="123" t="s">
        <v>185</v>
      </c>
      <c r="D1173" s="123" t="s">
        <v>331</v>
      </c>
      <c r="E1173" s="123">
        <v>25007</v>
      </c>
      <c r="F1173" s="123">
        <v>15</v>
      </c>
      <c r="G1173" s="123">
        <v>23810025007</v>
      </c>
      <c r="H1173" s="125" t="s">
        <v>578</v>
      </c>
      <c r="I1173" s="123" t="s">
        <v>579</v>
      </c>
      <c r="J1173" s="123" t="s">
        <v>2968</v>
      </c>
      <c r="K1173" s="123">
        <v>24</v>
      </c>
      <c r="L1173" s="126">
        <f t="shared" si="37"/>
        <v>1.6</v>
      </c>
      <c r="M1173" s="123" t="s">
        <v>2969</v>
      </c>
      <c r="N1173" s="123">
        <v>15</v>
      </c>
      <c r="O1173" s="123">
        <f t="shared" si="38"/>
        <v>0</v>
      </c>
      <c r="P1173" s="127" t="s">
        <v>336</v>
      </c>
    </row>
    <row r="1174" spans="1:16" s="123" customFormat="1" x14ac:dyDescent="0.25">
      <c r="A1174" s="123">
        <v>2014</v>
      </c>
      <c r="B1174" s="124">
        <v>80</v>
      </c>
      <c r="C1174" s="123" t="s">
        <v>185</v>
      </c>
      <c r="D1174" s="123" t="s">
        <v>331</v>
      </c>
      <c r="E1174" s="123">
        <v>25510</v>
      </c>
      <c r="F1174" s="123">
        <v>30</v>
      </c>
      <c r="G1174" s="123">
        <v>23810025510</v>
      </c>
      <c r="H1174" s="125" t="s">
        <v>594</v>
      </c>
      <c r="I1174" s="123" t="s">
        <v>595</v>
      </c>
      <c r="J1174" s="123" t="s">
        <v>2970</v>
      </c>
      <c r="K1174" s="123">
        <v>28</v>
      </c>
      <c r="L1174" s="126">
        <f t="shared" si="37"/>
        <v>0.93333333333333335</v>
      </c>
      <c r="M1174" s="123" t="s">
        <v>2971</v>
      </c>
      <c r="N1174" s="123" t="s">
        <v>367</v>
      </c>
      <c r="O1174" s="123" t="str">
        <f t="shared" si="38"/>
        <v>-</v>
      </c>
      <c r="P1174" s="127" t="s">
        <v>336</v>
      </c>
    </row>
    <row r="1175" spans="1:16" s="123" customFormat="1" x14ac:dyDescent="0.25">
      <c r="A1175" s="123">
        <v>2015</v>
      </c>
      <c r="B1175" s="124">
        <v>80</v>
      </c>
      <c r="C1175" s="123" t="s">
        <v>185</v>
      </c>
      <c r="D1175" s="123" t="s">
        <v>331</v>
      </c>
      <c r="E1175" s="123">
        <v>25510</v>
      </c>
      <c r="F1175" s="123">
        <v>30</v>
      </c>
      <c r="G1175" s="123">
        <v>23810025510</v>
      </c>
      <c r="H1175" s="125" t="s">
        <v>594</v>
      </c>
      <c r="I1175" s="123" t="s">
        <v>595</v>
      </c>
      <c r="J1175" s="123" t="s">
        <v>2972</v>
      </c>
      <c r="K1175" s="123">
        <v>30</v>
      </c>
      <c r="L1175" s="126">
        <f t="shared" si="37"/>
        <v>1</v>
      </c>
      <c r="M1175" s="123" t="s">
        <v>2973</v>
      </c>
      <c r="N1175" s="123" t="s">
        <v>367</v>
      </c>
      <c r="O1175" s="123" t="str">
        <f t="shared" si="38"/>
        <v>-</v>
      </c>
      <c r="P1175" s="127" t="s">
        <v>336</v>
      </c>
    </row>
    <row r="1176" spans="1:16" s="123" customFormat="1" x14ac:dyDescent="0.25">
      <c r="A1176" s="123">
        <v>2016</v>
      </c>
      <c r="B1176" s="124">
        <v>80</v>
      </c>
      <c r="C1176" s="123" t="s">
        <v>185</v>
      </c>
      <c r="D1176" s="123" t="s">
        <v>331</v>
      </c>
      <c r="E1176" s="123">
        <v>25510</v>
      </c>
      <c r="F1176" s="123">
        <v>30</v>
      </c>
      <c r="G1176" s="123">
        <v>23810025510</v>
      </c>
      <c r="H1176" s="125" t="s">
        <v>594</v>
      </c>
      <c r="I1176" s="123" t="s">
        <v>595</v>
      </c>
      <c r="J1176" s="123" t="s">
        <v>2974</v>
      </c>
      <c r="K1176" s="123">
        <v>21</v>
      </c>
      <c r="L1176" s="126">
        <f t="shared" si="37"/>
        <v>0.7</v>
      </c>
      <c r="M1176" s="123" t="s">
        <v>2975</v>
      </c>
      <c r="N1176" s="123">
        <v>22</v>
      </c>
      <c r="O1176" s="123">
        <f t="shared" si="38"/>
        <v>8</v>
      </c>
      <c r="P1176" s="127" t="s">
        <v>336</v>
      </c>
    </row>
    <row r="1177" spans="1:16" s="123" customFormat="1" x14ac:dyDescent="0.25">
      <c r="A1177" s="123">
        <v>2014</v>
      </c>
      <c r="B1177" s="124">
        <v>80</v>
      </c>
      <c r="C1177" s="123" t="s">
        <v>185</v>
      </c>
      <c r="D1177" s="123" t="s">
        <v>331</v>
      </c>
      <c r="E1177" s="123">
        <v>30001</v>
      </c>
      <c r="F1177" s="123">
        <v>35</v>
      </c>
      <c r="G1177" s="123">
        <v>23810030001</v>
      </c>
      <c r="H1177" s="125" t="s">
        <v>332</v>
      </c>
      <c r="I1177" s="123" t="s">
        <v>333</v>
      </c>
      <c r="J1177" s="123" t="s">
        <v>2976</v>
      </c>
      <c r="K1177" s="123">
        <v>11</v>
      </c>
      <c r="L1177" s="126">
        <f t="shared" si="37"/>
        <v>0.31428571428571428</v>
      </c>
      <c r="M1177" s="123" t="s">
        <v>2977</v>
      </c>
      <c r="N1177" s="123">
        <v>27</v>
      </c>
      <c r="O1177" s="123">
        <f t="shared" si="38"/>
        <v>8</v>
      </c>
      <c r="P1177" s="127" t="s">
        <v>336</v>
      </c>
    </row>
    <row r="1178" spans="1:16" s="123" customFormat="1" x14ac:dyDescent="0.25">
      <c r="A1178" s="123">
        <v>2015</v>
      </c>
      <c r="B1178" s="124">
        <v>80</v>
      </c>
      <c r="C1178" s="123" t="s">
        <v>185</v>
      </c>
      <c r="D1178" s="123" t="s">
        <v>331</v>
      </c>
      <c r="E1178" s="123">
        <v>30001</v>
      </c>
      <c r="F1178" s="123">
        <v>35</v>
      </c>
      <c r="G1178" s="123">
        <v>23810030001</v>
      </c>
      <c r="H1178" s="125" t="s">
        <v>332</v>
      </c>
      <c r="I1178" s="123" t="s">
        <v>333</v>
      </c>
      <c r="J1178" s="123" t="s">
        <v>2978</v>
      </c>
      <c r="K1178" s="123">
        <v>14</v>
      </c>
      <c r="L1178" s="126">
        <f t="shared" si="37"/>
        <v>0.4</v>
      </c>
      <c r="M1178" s="123" t="s">
        <v>2979</v>
      </c>
      <c r="N1178" s="123">
        <v>19</v>
      </c>
      <c r="O1178" s="123">
        <f t="shared" si="38"/>
        <v>16</v>
      </c>
      <c r="P1178" s="127" t="s">
        <v>336</v>
      </c>
    </row>
    <row r="1179" spans="1:16" s="123" customFormat="1" x14ac:dyDescent="0.25">
      <c r="A1179" s="123">
        <v>2016</v>
      </c>
      <c r="B1179" s="124">
        <v>80</v>
      </c>
      <c r="C1179" s="123" t="s">
        <v>185</v>
      </c>
      <c r="D1179" s="123" t="s">
        <v>331</v>
      </c>
      <c r="E1179" s="123">
        <v>30001</v>
      </c>
      <c r="F1179" s="123">
        <v>35</v>
      </c>
      <c r="G1179" s="123">
        <v>23810030001</v>
      </c>
      <c r="H1179" s="125" t="s">
        <v>332</v>
      </c>
      <c r="I1179" s="123" t="s">
        <v>333</v>
      </c>
      <c r="J1179" s="123" t="s">
        <v>2980</v>
      </c>
      <c r="K1179" s="123">
        <v>15</v>
      </c>
      <c r="L1179" s="126">
        <f t="shared" si="37"/>
        <v>0.42857142857142855</v>
      </c>
      <c r="M1179" s="123" t="s">
        <v>2981</v>
      </c>
      <c r="N1179" s="123">
        <v>16</v>
      </c>
      <c r="O1179" s="123">
        <f t="shared" si="38"/>
        <v>19</v>
      </c>
      <c r="P1179" s="127" t="s">
        <v>336</v>
      </c>
    </row>
    <row r="1180" spans="1:16" s="123" customFormat="1" x14ac:dyDescent="0.25">
      <c r="A1180" s="123">
        <v>2014</v>
      </c>
      <c r="B1180" s="124">
        <v>80</v>
      </c>
      <c r="C1180" s="123" t="s">
        <v>185</v>
      </c>
      <c r="D1180" s="123" t="s">
        <v>331</v>
      </c>
      <c r="E1180" s="123">
        <v>31202</v>
      </c>
      <c r="F1180" s="123">
        <v>18</v>
      </c>
      <c r="G1180" s="123">
        <v>23810031202</v>
      </c>
      <c r="H1180" s="125" t="s">
        <v>341</v>
      </c>
      <c r="I1180" s="123" t="s">
        <v>342</v>
      </c>
      <c r="J1180" s="123" t="s">
        <v>2982</v>
      </c>
      <c r="K1180" s="123">
        <v>50</v>
      </c>
      <c r="L1180" s="126">
        <f t="shared" si="37"/>
        <v>2.7777777777777777</v>
      </c>
      <c r="M1180" s="123" t="s">
        <v>2983</v>
      </c>
      <c r="N1180" s="123">
        <v>18</v>
      </c>
      <c r="O1180" s="123">
        <f t="shared" si="38"/>
        <v>0</v>
      </c>
      <c r="P1180" s="127" t="s">
        <v>336</v>
      </c>
    </row>
    <row r="1181" spans="1:16" s="123" customFormat="1" x14ac:dyDescent="0.25">
      <c r="A1181" s="123">
        <v>2015</v>
      </c>
      <c r="B1181" s="124">
        <v>80</v>
      </c>
      <c r="C1181" s="123" t="s">
        <v>185</v>
      </c>
      <c r="D1181" s="123" t="s">
        <v>331</v>
      </c>
      <c r="E1181" s="123">
        <v>31202</v>
      </c>
      <c r="F1181" s="123">
        <v>18</v>
      </c>
      <c r="G1181" s="123">
        <v>23810031202</v>
      </c>
      <c r="H1181" s="125" t="s">
        <v>341</v>
      </c>
      <c r="I1181" s="123" t="s">
        <v>342</v>
      </c>
      <c r="J1181" s="123" t="s">
        <v>2984</v>
      </c>
      <c r="K1181" s="123">
        <v>31</v>
      </c>
      <c r="L1181" s="126">
        <f t="shared" si="37"/>
        <v>1.7222222222222223</v>
      </c>
      <c r="M1181" s="123" t="s">
        <v>2985</v>
      </c>
      <c r="N1181" s="123">
        <v>18</v>
      </c>
      <c r="O1181" s="123">
        <f t="shared" si="38"/>
        <v>0</v>
      </c>
      <c r="P1181" s="127" t="s">
        <v>336</v>
      </c>
    </row>
    <row r="1182" spans="1:16" s="123" customFormat="1" x14ac:dyDescent="0.25">
      <c r="A1182" s="123">
        <v>2016</v>
      </c>
      <c r="B1182" s="124">
        <v>80</v>
      </c>
      <c r="C1182" s="123" t="s">
        <v>185</v>
      </c>
      <c r="D1182" s="123" t="s">
        <v>331</v>
      </c>
      <c r="E1182" s="123">
        <v>31202</v>
      </c>
      <c r="F1182" s="123">
        <v>18</v>
      </c>
      <c r="G1182" s="123">
        <v>23810031202</v>
      </c>
      <c r="H1182" s="125" t="s">
        <v>341</v>
      </c>
      <c r="I1182" s="123" t="s">
        <v>342</v>
      </c>
      <c r="J1182" s="123" t="s">
        <v>2986</v>
      </c>
      <c r="K1182" s="123">
        <v>33</v>
      </c>
      <c r="L1182" s="126">
        <f t="shared" si="37"/>
        <v>1.8333333333333333</v>
      </c>
      <c r="M1182" s="123" t="s">
        <v>2987</v>
      </c>
      <c r="N1182" s="123">
        <v>18</v>
      </c>
      <c r="O1182" s="123">
        <f t="shared" si="38"/>
        <v>0</v>
      </c>
      <c r="P1182" s="127" t="s">
        <v>336</v>
      </c>
    </row>
    <row r="1183" spans="1:16" s="123" customFormat="1" x14ac:dyDescent="0.25">
      <c r="A1183" s="123">
        <v>2014</v>
      </c>
      <c r="B1183" s="124">
        <v>80</v>
      </c>
      <c r="C1183" s="123" t="s">
        <v>185</v>
      </c>
      <c r="D1183" s="123" t="s">
        <v>331</v>
      </c>
      <c r="E1183" s="123">
        <v>31210</v>
      </c>
      <c r="F1183" s="123">
        <v>17</v>
      </c>
      <c r="G1183" s="123">
        <v>23810031210</v>
      </c>
      <c r="H1183" s="125" t="s">
        <v>352</v>
      </c>
      <c r="I1183" s="123" t="s">
        <v>353</v>
      </c>
      <c r="J1183" s="123" t="s">
        <v>2988</v>
      </c>
      <c r="K1183" s="123">
        <v>12</v>
      </c>
      <c r="L1183" s="126">
        <f t="shared" si="37"/>
        <v>0.70588235294117652</v>
      </c>
      <c r="M1183" s="123" t="s">
        <v>2989</v>
      </c>
      <c r="N1183" s="123">
        <v>12</v>
      </c>
      <c r="O1183" s="123">
        <f t="shared" si="38"/>
        <v>5</v>
      </c>
      <c r="P1183" s="127" t="s">
        <v>336</v>
      </c>
    </row>
    <row r="1184" spans="1:16" s="123" customFormat="1" x14ac:dyDescent="0.25">
      <c r="A1184" s="123">
        <v>2015</v>
      </c>
      <c r="B1184" s="124">
        <v>80</v>
      </c>
      <c r="C1184" s="123" t="s">
        <v>185</v>
      </c>
      <c r="D1184" s="123" t="s">
        <v>331</v>
      </c>
      <c r="E1184" s="123">
        <v>31210</v>
      </c>
      <c r="F1184" s="123">
        <v>17</v>
      </c>
      <c r="G1184" s="123">
        <v>23810031210</v>
      </c>
      <c r="H1184" s="125" t="s">
        <v>352</v>
      </c>
      <c r="I1184" s="123" t="s">
        <v>353</v>
      </c>
      <c r="J1184" s="123" t="s">
        <v>2990</v>
      </c>
      <c r="K1184" s="123">
        <v>14</v>
      </c>
      <c r="L1184" s="126">
        <f t="shared" si="37"/>
        <v>0.82352941176470584</v>
      </c>
      <c r="M1184" s="123" t="s">
        <v>2991</v>
      </c>
      <c r="N1184" s="123">
        <v>16</v>
      </c>
      <c r="O1184" s="123">
        <f t="shared" si="38"/>
        <v>1</v>
      </c>
      <c r="P1184" s="127" t="s">
        <v>336</v>
      </c>
    </row>
    <row r="1185" spans="1:16" s="123" customFormat="1" x14ac:dyDescent="0.25">
      <c r="A1185" s="123">
        <v>2016</v>
      </c>
      <c r="B1185" s="124">
        <v>80</v>
      </c>
      <c r="C1185" s="123" t="s">
        <v>185</v>
      </c>
      <c r="D1185" s="123" t="s">
        <v>331</v>
      </c>
      <c r="E1185" s="123">
        <v>31210</v>
      </c>
      <c r="F1185" s="123">
        <v>17</v>
      </c>
      <c r="G1185" s="123">
        <v>23810031210</v>
      </c>
      <c r="H1185" s="125" t="s">
        <v>352</v>
      </c>
      <c r="I1185" s="123" t="s">
        <v>353</v>
      </c>
      <c r="J1185" s="123" t="s">
        <v>2992</v>
      </c>
      <c r="K1185" s="123">
        <v>6</v>
      </c>
      <c r="L1185" s="126">
        <f t="shared" si="37"/>
        <v>0.35294117647058826</v>
      </c>
      <c r="M1185" s="123" t="s">
        <v>2993</v>
      </c>
      <c r="N1185" s="123">
        <v>15</v>
      </c>
      <c r="O1185" s="123">
        <f t="shared" si="38"/>
        <v>2</v>
      </c>
      <c r="P1185" s="127" t="s">
        <v>336</v>
      </c>
    </row>
    <row r="1186" spans="1:16" s="123" customFormat="1" x14ac:dyDescent="0.25">
      <c r="A1186" s="123">
        <v>2014</v>
      </c>
      <c r="B1186" s="124">
        <v>80</v>
      </c>
      <c r="C1186" s="123" t="s">
        <v>185</v>
      </c>
      <c r="D1186" s="123" t="s">
        <v>331</v>
      </c>
      <c r="E1186" s="123">
        <v>33005</v>
      </c>
      <c r="F1186" s="123">
        <v>30</v>
      </c>
      <c r="G1186" s="123">
        <v>23810033005</v>
      </c>
      <c r="H1186" s="125" t="s">
        <v>363</v>
      </c>
      <c r="I1186" s="123" t="s">
        <v>364</v>
      </c>
      <c r="J1186" s="123" t="s">
        <v>2994</v>
      </c>
      <c r="K1186" s="123">
        <v>57</v>
      </c>
      <c r="L1186" s="126">
        <f t="shared" si="37"/>
        <v>1.9</v>
      </c>
      <c r="M1186" s="123" t="s">
        <v>2995</v>
      </c>
      <c r="N1186" s="123" t="s">
        <v>367</v>
      </c>
      <c r="O1186" s="123" t="str">
        <f t="shared" si="38"/>
        <v>-</v>
      </c>
      <c r="P1186" s="127" t="s">
        <v>336</v>
      </c>
    </row>
    <row r="1187" spans="1:16" s="123" customFormat="1" x14ac:dyDescent="0.25">
      <c r="A1187" s="123">
        <v>2015</v>
      </c>
      <c r="B1187" s="124">
        <v>80</v>
      </c>
      <c r="C1187" s="123" t="s">
        <v>185</v>
      </c>
      <c r="D1187" s="123" t="s">
        <v>331</v>
      </c>
      <c r="E1187" s="123">
        <v>33005</v>
      </c>
      <c r="F1187" s="123">
        <v>30</v>
      </c>
      <c r="G1187" s="123">
        <v>23810033005</v>
      </c>
      <c r="H1187" s="125" t="s">
        <v>363</v>
      </c>
      <c r="I1187" s="123" t="s">
        <v>364</v>
      </c>
      <c r="J1187" s="123" t="s">
        <v>2996</v>
      </c>
      <c r="K1187" s="123">
        <v>59</v>
      </c>
      <c r="L1187" s="126">
        <f t="shared" si="37"/>
        <v>1.9666666666666666</v>
      </c>
      <c r="M1187" s="123" t="s">
        <v>2997</v>
      </c>
      <c r="N1187" s="123" t="s">
        <v>367</v>
      </c>
      <c r="O1187" s="123" t="str">
        <f t="shared" si="38"/>
        <v>-</v>
      </c>
      <c r="P1187" s="127" t="s">
        <v>336</v>
      </c>
    </row>
    <row r="1188" spans="1:16" s="123" customFormat="1" x14ac:dyDescent="0.25">
      <c r="A1188" s="123">
        <v>2016</v>
      </c>
      <c r="B1188" s="124">
        <v>80</v>
      </c>
      <c r="C1188" s="123" t="s">
        <v>185</v>
      </c>
      <c r="D1188" s="123" t="s">
        <v>331</v>
      </c>
      <c r="E1188" s="123">
        <v>33005</v>
      </c>
      <c r="F1188" s="123">
        <v>30</v>
      </c>
      <c r="G1188" s="123">
        <v>23810033005</v>
      </c>
      <c r="H1188" s="125" t="s">
        <v>363</v>
      </c>
      <c r="I1188" s="123" t="s">
        <v>364</v>
      </c>
      <c r="J1188" s="123" t="s">
        <v>2998</v>
      </c>
      <c r="K1188" s="123">
        <v>36</v>
      </c>
      <c r="L1188" s="126">
        <f t="shared" si="37"/>
        <v>1.2</v>
      </c>
      <c r="M1188" s="123" t="s">
        <v>2999</v>
      </c>
      <c r="N1188" s="123">
        <v>30</v>
      </c>
      <c r="O1188" s="123">
        <f t="shared" si="38"/>
        <v>0</v>
      </c>
      <c r="P1188" s="127" t="s">
        <v>336</v>
      </c>
    </row>
    <row r="1189" spans="1:16" s="123" customFormat="1" x14ac:dyDescent="0.25">
      <c r="A1189" s="123">
        <v>2014</v>
      </c>
      <c r="B1189" s="124">
        <v>80</v>
      </c>
      <c r="C1189" s="123" t="s">
        <v>185</v>
      </c>
      <c r="D1189" s="123" t="s">
        <v>399</v>
      </c>
      <c r="E1189" s="123">
        <v>25431</v>
      </c>
      <c r="F1189" s="123">
        <v>15</v>
      </c>
      <c r="G1189" s="123">
        <v>23210025431</v>
      </c>
      <c r="H1189" s="125" t="s">
        <v>1207</v>
      </c>
      <c r="I1189" s="123" t="s">
        <v>1208</v>
      </c>
      <c r="J1189" s="123" t="s">
        <v>3000</v>
      </c>
      <c r="K1189" s="123">
        <v>14</v>
      </c>
      <c r="L1189" s="126">
        <f t="shared" si="37"/>
        <v>0.93333333333333335</v>
      </c>
      <c r="M1189" s="123" t="s">
        <v>3001</v>
      </c>
      <c r="N1189" s="123">
        <v>15</v>
      </c>
      <c r="O1189" s="123">
        <f t="shared" si="38"/>
        <v>0</v>
      </c>
      <c r="P1189" s="127" t="s">
        <v>336</v>
      </c>
    </row>
    <row r="1190" spans="1:16" s="123" customFormat="1" x14ac:dyDescent="0.25">
      <c r="A1190" s="123">
        <v>2015</v>
      </c>
      <c r="B1190" s="124">
        <v>80</v>
      </c>
      <c r="C1190" s="123" t="s">
        <v>185</v>
      </c>
      <c r="D1190" s="123" t="s">
        <v>399</v>
      </c>
      <c r="E1190" s="123">
        <v>25431</v>
      </c>
      <c r="F1190" s="123">
        <v>15</v>
      </c>
      <c r="G1190" s="123">
        <v>23210025431</v>
      </c>
      <c r="H1190" s="125" t="s">
        <v>1207</v>
      </c>
      <c r="I1190" s="123" t="s">
        <v>1208</v>
      </c>
      <c r="J1190" s="123" t="s">
        <v>3002</v>
      </c>
      <c r="K1190" s="123">
        <v>24</v>
      </c>
      <c r="L1190" s="126">
        <f t="shared" si="37"/>
        <v>1.6</v>
      </c>
      <c r="M1190" s="123" t="s">
        <v>3003</v>
      </c>
      <c r="N1190" s="123">
        <v>12</v>
      </c>
      <c r="O1190" s="123">
        <f t="shared" si="38"/>
        <v>3</v>
      </c>
      <c r="P1190" s="127" t="s">
        <v>336</v>
      </c>
    </row>
    <row r="1191" spans="1:16" s="123" customFormat="1" x14ac:dyDescent="0.25">
      <c r="A1191" s="123">
        <v>2016</v>
      </c>
      <c r="B1191" s="124">
        <v>80</v>
      </c>
      <c r="C1191" s="123" t="s">
        <v>185</v>
      </c>
      <c r="D1191" s="123" t="s">
        <v>399</v>
      </c>
      <c r="E1191" s="123">
        <v>25431</v>
      </c>
      <c r="F1191" s="123">
        <v>15</v>
      </c>
      <c r="G1191" s="123">
        <v>23210025431</v>
      </c>
      <c r="H1191" s="125" t="s">
        <v>1207</v>
      </c>
      <c r="I1191" s="123" t="s">
        <v>1208</v>
      </c>
      <c r="J1191" s="123" t="s">
        <v>3004</v>
      </c>
      <c r="K1191" s="123">
        <v>9</v>
      </c>
      <c r="L1191" s="126">
        <f t="shared" si="37"/>
        <v>0.6</v>
      </c>
      <c r="M1191" s="123" t="s">
        <v>3005</v>
      </c>
      <c r="N1191" s="123">
        <v>11</v>
      </c>
      <c r="O1191" s="123">
        <f t="shared" si="38"/>
        <v>4</v>
      </c>
      <c r="P1191" s="127" t="s">
        <v>336</v>
      </c>
    </row>
    <row r="1192" spans="1:16" s="123" customFormat="1" x14ac:dyDescent="0.25">
      <c r="A1192" s="123">
        <v>2014</v>
      </c>
      <c r="B1192" s="124">
        <v>80</v>
      </c>
      <c r="C1192" s="123" t="s">
        <v>185</v>
      </c>
      <c r="D1192" s="123" t="s">
        <v>399</v>
      </c>
      <c r="E1192" s="123">
        <v>31214</v>
      </c>
      <c r="F1192" s="123">
        <v>15</v>
      </c>
      <c r="G1192" s="123">
        <v>23210031214</v>
      </c>
      <c r="H1192" s="125" t="s">
        <v>1099</v>
      </c>
      <c r="I1192" s="123" t="s">
        <v>1100</v>
      </c>
      <c r="J1192" s="123" t="s">
        <v>3006</v>
      </c>
      <c r="K1192" s="123">
        <v>19</v>
      </c>
      <c r="L1192" s="126">
        <f t="shared" si="37"/>
        <v>1.2666666666666666</v>
      </c>
      <c r="M1192" s="123" t="s">
        <v>3007</v>
      </c>
      <c r="N1192" s="123">
        <v>15</v>
      </c>
      <c r="O1192" s="123">
        <f t="shared" si="38"/>
        <v>0</v>
      </c>
      <c r="P1192" s="127" t="s">
        <v>336</v>
      </c>
    </row>
    <row r="1193" spans="1:16" s="123" customFormat="1" x14ac:dyDescent="0.25">
      <c r="A1193" s="123">
        <v>2015</v>
      </c>
      <c r="B1193" s="124">
        <v>80</v>
      </c>
      <c r="C1193" s="123" t="s">
        <v>185</v>
      </c>
      <c r="D1193" s="123" t="s">
        <v>399</v>
      </c>
      <c r="E1193" s="123">
        <v>31214</v>
      </c>
      <c r="F1193" s="123">
        <v>15</v>
      </c>
      <c r="G1193" s="123">
        <v>23210031214</v>
      </c>
      <c r="H1193" s="125" t="s">
        <v>1099</v>
      </c>
      <c r="I1193" s="123" t="s">
        <v>1100</v>
      </c>
      <c r="J1193" s="123" t="s">
        <v>3008</v>
      </c>
      <c r="K1193" s="123">
        <v>20</v>
      </c>
      <c r="L1193" s="126">
        <f t="shared" ref="L1193:L1256" si="39">K1193/F1193</f>
        <v>1.3333333333333333</v>
      </c>
      <c r="M1193" s="123" t="s">
        <v>3009</v>
      </c>
      <c r="N1193" s="123">
        <v>15</v>
      </c>
      <c r="O1193" s="123">
        <f t="shared" si="38"/>
        <v>0</v>
      </c>
      <c r="P1193" s="127" t="s">
        <v>336</v>
      </c>
    </row>
    <row r="1194" spans="1:16" s="123" customFormat="1" x14ac:dyDescent="0.25">
      <c r="A1194" s="123">
        <v>2016</v>
      </c>
      <c r="B1194" s="124">
        <v>80</v>
      </c>
      <c r="C1194" s="123" t="s">
        <v>185</v>
      </c>
      <c r="D1194" s="123" t="s">
        <v>399</v>
      </c>
      <c r="E1194" s="123">
        <v>31214</v>
      </c>
      <c r="F1194" s="123">
        <v>15</v>
      </c>
      <c r="G1194" s="123">
        <v>23210031214</v>
      </c>
      <c r="H1194" s="125" t="s">
        <v>1099</v>
      </c>
      <c r="I1194" s="123" t="s">
        <v>1100</v>
      </c>
      <c r="J1194" s="123" t="s">
        <v>3010</v>
      </c>
      <c r="K1194" s="123">
        <v>21</v>
      </c>
      <c r="L1194" s="126">
        <f t="shared" si="39"/>
        <v>1.4</v>
      </c>
      <c r="M1194" s="123" t="s">
        <v>3011</v>
      </c>
      <c r="N1194" s="123">
        <v>15</v>
      </c>
      <c r="O1194" s="123">
        <f t="shared" si="38"/>
        <v>0</v>
      </c>
      <c r="P1194" s="127" t="s">
        <v>336</v>
      </c>
    </row>
    <row r="1195" spans="1:16" s="123" customFormat="1" x14ac:dyDescent="0.25">
      <c r="A1195" s="123">
        <v>2014</v>
      </c>
      <c r="B1195" s="124">
        <v>80</v>
      </c>
      <c r="C1195" s="123" t="s">
        <v>185</v>
      </c>
      <c r="D1195" s="123" t="s">
        <v>399</v>
      </c>
      <c r="E1195" s="123">
        <v>33411</v>
      </c>
      <c r="F1195" s="123">
        <v>15</v>
      </c>
      <c r="G1195" s="123">
        <v>23210033411</v>
      </c>
      <c r="H1195" s="125" t="s">
        <v>416</v>
      </c>
      <c r="I1195" s="123" t="s">
        <v>417</v>
      </c>
      <c r="J1195" s="123" t="s">
        <v>3012</v>
      </c>
      <c r="K1195" s="123">
        <v>17</v>
      </c>
      <c r="L1195" s="126">
        <f t="shared" si="39"/>
        <v>1.1333333333333333</v>
      </c>
      <c r="M1195" s="123" t="s">
        <v>3013</v>
      </c>
      <c r="N1195" s="123">
        <v>14</v>
      </c>
      <c r="O1195" s="123">
        <f t="shared" si="38"/>
        <v>1</v>
      </c>
      <c r="P1195" s="127" t="s">
        <v>336</v>
      </c>
    </row>
    <row r="1196" spans="1:16" s="123" customFormat="1" x14ac:dyDescent="0.25">
      <c r="A1196" s="123">
        <v>2015</v>
      </c>
      <c r="B1196" s="124">
        <v>80</v>
      </c>
      <c r="C1196" s="123" t="s">
        <v>185</v>
      </c>
      <c r="D1196" s="123" t="s">
        <v>399</v>
      </c>
      <c r="E1196" s="123">
        <v>33411</v>
      </c>
      <c r="F1196" s="123">
        <v>15</v>
      </c>
      <c r="G1196" s="123">
        <v>23210033411</v>
      </c>
      <c r="H1196" s="125" t="s">
        <v>416</v>
      </c>
      <c r="I1196" s="123" t="s">
        <v>417</v>
      </c>
      <c r="J1196" s="123" t="s">
        <v>3014</v>
      </c>
      <c r="K1196" s="123">
        <v>11</v>
      </c>
      <c r="L1196" s="126">
        <f t="shared" si="39"/>
        <v>0.73333333333333328</v>
      </c>
      <c r="M1196" s="123" t="s">
        <v>3015</v>
      </c>
      <c r="N1196" s="123">
        <v>14</v>
      </c>
      <c r="O1196" s="123">
        <f t="shared" si="38"/>
        <v>1</v>
      </c>
      <c r="P1196" s="127" t="s">
        <v>336</v>
      </c>
    </row>
    <row r="1197" spans="1:16" s="123" customFormat="1" x14ac:dyDescent="0.25">
      <c r="A1197" s="123">
        <v>2016</v>
      </c>
      <c r="B1197" s="124">
        <v>80</v>
      </c>
      <c r="C1197" s="123" t="s">
        <v>185</v>
      </c>
      <c r="D1197" s="123" t="s">
        <v>399</v>
      </c>
      <c r="E1197" s="123">
        <v>33411</v>
      </c>
      <c r="F1197" s="123">
        <v>15</v>
      </c>
      <c r="G1197" s="123">
        <v>23210033411</v>
      </c>
      <c r="H1197" s="125" t="s">
        <v>416</v>
      </c>
      <c r="I1197" s="123" t="s">
        <v>417</v>
      </c>
      <c r="J1197" s="123" t="s">
        <v>3016</v>
      </c>
      <c r="K1197" s="123">
        <v>12</v>
      </c>
      <c r="L1197" s="126">
        <f t="shared" si="39"/>
        <v>0.8</v>
      </c>
      <c r="M1197" s="123" t="s">
        <v>3017</v>
      </c>
      <c r="N1197" s="123">
        <v>9</v>
      </c>
      <c r="O1197" s="123">
        <f t="shared" si="38"/>
        <v>6</v>
      </c>
      <c r="P1197" s="127" t="s">
        <v>336</v>
      </c>
    </row>
    <row r="1198" spans="1:16" s="123" customFormat="1" x14ac:dyDescent="0.25">
      <c r="A1198" s="123">
        <v>2014</v>
      </c>
      <c r="B1198" s="124">
        <v>80</v>
      </c>
      <c r="C1198" s="123" t="s">
        <v>186</v>
      </c>
      <c r="D1198" s="123" t="s">
        <v>331</v>
      </c>
      <c r="E1198" s="123">
        <v>33002</v>
      </c>
      <c r="F1198" s="123">
        <v>18</v>
      </c>
      <c r="G1198" s="123">
        <v>23810033002</v>
      </c>
      <c r="H1198" s="125" t="s">
        <v>2655</v>
      </c>
      <c r="I1198" s="123" t="s">
        <v>2656</v>
      </c>
      <c r="J1198" s="123" t="s">
        <v>3018</v>
      </c>
      <c r="K1198" s="123">
        <v>34</v>
      </c>
      <c r="L1198" s="126">
        <f t="shared" si="39"/>
        <v>1.8888888888888888</v>
      </c>
      <c r="M1198" s="123" t="s">
        <v>3019</v>
      </c>
      <c r="N1198" s="123">
        <v>18</v>
      </c>
      <c r="O1198" s="123">
        <f t="shared" si="38"/>
        <v>0</v>
      </c>
      <c r="P1198" s="127" t="s">
        <v>336</v>
      </c>
    </row>
    <row r="1199" spans="1:16" s="123" customFormat="1" x14ac:dyDescent="0.25">
      <c r="A1199" s="123">
        <v>2015</v>
      </c>
      <c r="B1199" s="124">
        <v>80</v>
      </c>
      <c r="C1199" s="123" t="s">
        <v>186</v>
      </c>
      <c r="D1199" s="123" t="s">
        <v>331</v>
      </c>
      <c r="E1199" s="123">
        <v>33002</v>
      </c>
      <c r="F1199" s="123">
        <v>18</v>
      </c>
      <c r="G1199" s="123">
        <v>23810033002</v>
      </c>
      <c r="H1199" s="125" t="s">
        <v>2655</v>
      </c>
      <c r="I1199" s="123" t="s">
        <v>2656</v>
      </c>
      <c r="J1199" s="123" t="s">
        <v>3020</v>
      </c>
      <c r="K1199" s="123">
        <v>18</v>
      </c>
      <c r="L1199" s="126">
        <f t="shared" si="39"/>
        <v>1</v>
      </c>
      <c r="M1199" s="123" t="s">
        <v>3021</v>
      </c>
      <c r="N1199" s="123">
        <v>18</v>
      </c>
      <c r="O1199" s="123">
        <f t="shared" si="38"/>
        <v>0</v>
      </c>
      <c r="P1199" s="127" t="s">
        <v>336</v>
      </c>
    </row>
    <row r="1200" spans="1:16" s="123" customFormat="1" x14ac:dyDescent="0.25">
      <c r="A1200" s="123">
        <v>2016</v>
      </c>
      <c r="B1200" s="124">
        <v>80</v>
      </c>
      <c r="C1200" s="123" t="s">
        <v>186</v>
      </c>
      <c r="D1200" s="123" t="s">
        <v>331</v>
      </c>
      <c r="E1200" s="123">
        <v>33002</v>
      </c>
      <c r="F1200" s="123">
        <v>18</v>
      </c>
      <c r="G1200" s="123">
        <v>23810033002</v>
      </c>
      <c r="H1200" s="125" t="s">
        <v>2655</v>
      </c>
      <c r="I1200" s="123" t="s">
        <v>2656</v>
      </c>
      <c r="J1200" s="123" t="s">
        <v>3022</v>
      </c>
      <c r="K1200" s="123">
        <v>25</v>
      </c>
      <c r="L1200" s="126">
        <f t="shared" si="39"/>
        <v>1.3888888888888888</v>
      </c>
      <c r="M1200" s="123" t="s">
        <v>3023</v>
      </c>
      <c r="N1200" s="123">
        <v>17</v>
      </c>
      <c r="O1200" s="123">
        <f t="shared" si="38"/>
        <v>1</v>
      </c>
      <c r="P1200" s="127" t="s">
        <v>336</v>
      </c>
    </row>
    <row r="1201" spans="1:16" s="123" customFormat="1" x14ac:dyDescent="0.25">
      <c r="A1201" s="123">
        <v>2014</v>
      </c>
      <c r="B1201" s="124">
        <v>80</v>
      </c>
      <c r="C1201" s="123" t="s">
        <v>186</v>
      </c>
      <c r="D1201" s="123" t="s">
        <v>331</v>
      </c>
      <c r="E1201" s="123">
        <v>33005</v>
      </c>
      <c r="F1201" s="123">
        <v>45</v>
      </c>
      <c r="G1201" s="123">
        <v>23810033005</v>
      </c>
      <c r="H1201" s="125" t="s">
        <v>363</v>
      </c>
      <c r="I1201" s="123" t="s">
        <v>364</v>
      </c>
      <c r="J1201" s="123" t="s">
        <v>3024</v>
      </c>
      <c r="K1201" s="123">
        <v>161</v>
      </c>
      <c r="L1201" s="126">
        <f t="shared" si="39"/>
        <v>3.5777777777777779</v>
      </c>
      <c r="M1201" s="123" t="s">
        <v>3025</v>
      </c>
      <c r="N1201" s="123" t="s">
        <v>367</v>
      </c>
      <c r="O1201" s="123" t="str">
        <f t="shared" si="38"/>
        <v>-</v>
      </c>
      <c r="P1201" s="127" t="s">
        <v>336</v>
      </c>
    </row>
    <row r="1202" spans="1:16" s="123" customFormat="1" x14ac:dyDescent="0.25">
      <c r="A1202" s="123">
        <v>2015</v>
      </c>
      <c r="B1202" s="124">
        <v>80</v>
      </c>
      <c r="C1202" s="123" t="s">
        <v>186</v>
      </c>
      <c r="D1202" s="123" t="s">
        <v>331</v>
      </c>
      <c r="E1202" s="123">
        <v>33005</v>
      </c>
      <c r="F1202" s="123">
        <v>45</v>
      </c>
      <c r="G1202" s="123">
        <v>23810033005</v>
      </c>
      <c r="H1202" s="125" t="s">
        <v>363</v>
      </c>
      <c r="I1202" s="123" t="s">
        <v>364</v>
      </c>
      <c r="J1202" s="123" t="s">
        <v>3026</v>
      </c>
      <c r="K1202" s="123">
        <v>127</v>
      </c>
      <c r="L1202" s="126">
        <f t="shared" si="39"/>
        <v>2.8222222222222224</v>
      </c>
      <c r="M1202" s="123" t="s">
        <v>3027</v>
      </c>
      <c r="N1202" s="123" t="s">
        <v>367</v>
      </c>
      <c r="O1202" s="123" t="str">
        <f t="shared" si="38"/>
        <v>-</v>
      </c>
      <c r="P1202" s="127" t="s">
        <v>336</v>
      </c>
    </row>
    <row r="1203" spans="1:16" s="123" customFormat="1" x14ac:dyDescent="0.25">
      <c r="A1203" s="123">
        <v>2016</v>
      </c>
      <c r="B1203" s="124">
        <v>80</v>
      </c>
      <c r="C1203" s="123" t="s">
        <v>186</v>
      </c>
      <c r="D1203" s="123" t="s">
        <v>331</v>
      </c>
      <c r="E1203" s="123">
        <v>33005</v>
      </c>
      <c r="F1203" s="123">
        <v>45</v>
      </c>
      <c r="G1203" s="123">
        <v>23810033005</v>
      </c>
      <c r="H1203" s="125" t="s">
        <v>363</v>
      </c>
      <c r="I1203" s="123" t="s">
        <v>364</v>
      </c>
      <c r="J1203" s="123" t="s">
        <v>3028</v>
      </c>
      <c r="K1203" s="123">
        <v>143</v>
      </c>
      <c r="L1203" s="126">
        <f t="shared" si="39"/>
        <v>3.1777777777777776</v>
      </c>
      <c r="M1203" s="123" t="s">
        <v>3029</v>
      </c>
      <c r="N1203" s="123">
        <v>44</v>
      </c>
      <c r="O1203" s="123">
        <f t="shared" si="38"/>
        <v>1</v>
      </c>
      <c r="P1203" s="127" t="s">
        <v>336</v>
      </c>
    </row>
    <row r="1204" spans="1:16" s="123" customFormat="1" x14ac:dyDescent="0.25">
      <c r="A1204" s="123">
        <v>2014</v>
      </c>
      <c r="B1204" s="124">
        <v>80</v>
      </c>
      <c r="C1204" s="123" t="s">
        <v>186</v>
      </c>
      <c r="D1204" s="123" t="s">
        <v>331</v>
      </c>
      <c r="E1204" s="123">
        <v>34304</v>
      </c>
      <c r="F1204" s="123">
        <v>15</v>
      </c>
      <c r="G1204" s="123">
        <v>23810034304</v>
      </c>
      <c r="H1204" s="125" t="s">
        <v>942</v>
      </c>
      <c r="I1204" s="123" t="s">
        <v>943</v>
      </c>
      <c r="J1204" s="123" t="s">
        <v>3030</v>
      </c>
      <c r="K1204" s="123">
        <v>10</v>
      </c>
      <c r="L1204" s="126">
        <f t="shared" si="39"/>
        <v>0.66666666666666663</v>
      </c>
      <c r="M1204" s="123" t="s">
        <v>3031</v>
      </c>
      <c r="N1204" s="123">
        <v>14</v>
      </c>
      <c r="O1204" s="123">
        <f t="shared" si="38"/>
        <v>1</v>
      </c>
      <c r="P1204" s="127" t="s">
        <v>336</v>
      </c>
    </row>
    <row r="1205" spans="1:16" s="123" customFormat="1" x14ac:dyDescent="0.25">
      <c r="A1205" s="123">
        <v>2015</v>
      </c>
      <c r="B1205" s="124">
        <v>80</v>
      </c>
      <c r="C1205" s="123" t="s">
        <v>186</v>
      </c>
      <c r="D1205" s="123" t="s">
        <v>331</v>
      </c>
      <c r="E1205" s="123">
        <v>34304</v>
      </c>
      <c r="F1205" s="123">
        <v>15</v>
      </c>
      <c r="G1205" s="123">
        <v>23810034304</v>
      </c>
      <c r="H1205" s="125" t="s">
        <v>942</v>
      </c>
      <c r="I1205" s="123" t="s">
        <v>943</v>
      </c>
      <c r="J1205" s="123" t="s">
        <v>3032</v>
      </c>
      <c r="K1205" s="123">
        <v>7</v>
      </c>
      <c r="L1205" s="126">
        <f t="shared" si="39"/>
        <v>0.46666666666666667</v>
      </c>
      <c r="M1205" s="123" t="s">
        <v>3033</v>
      </c>
      <c r="N1205" s="123">
        <v>12</v>
      </c>
      <c r="O1205" s="123">
        <f t="shared" si="38"/>
        <v>3</v>
      </c>
      <c r="P1205" s="127" t="s">
        <v>336</v>
      </c>
    </row>
    <row r="1206" spans="1:16" s="123" customFormat="1" x14ac:dyDescent="0.25">
      <c r="A1206" s="123">
        <v>2016</v>
      </c>
      <c r="B1206" s="124">
        <v>80</v>
      </c>
      <c r="C1206" s="123" t="s">
        <v>186</v>
      </c>
      <c r="D1206" s="123" t="s">
        <v>331</v>
      </c>
      <c r="E1206" s="123">
        <v>34304</v>
      </c>
      <c r="F1206" s="123">
        <v>15</v>
      </c>
      <c r="G1206" s="123">
        <v>23810034304</v>
      </c>
      <c r="H1206" s="125" t="s">
        <v>942</v>
      </c>
      <c r="I1206" s="123" t="s">
        <v>943</v>
      </c>
      <c r="J1206" s="123" t="s">
        <v>3034</v>
      </c>
      <c r="K1206" s="123">
        <v>18</v>
      </c>
      <c r="L1206" s="126">
        <f t="shared" si="39"/>
        <v>1.2</v>
      </c>
      <c r="M1206" s="123" t="s">
        <v>3035</v>
      </c>
      <c r="N1206" s="123">
        <v>16</v>
      </c>
      <c r="O1206" s="123">
        <f t="shared" si="38"/>
        <v>-1</v>
      </c>
      <c r="P1206" s="127" t="s">
        <v>336</v>
      </c>
    </row>
    <row r="1207" spans="1:16" s="123" customFormat="1" x14ac:dyDescent="0.25">
      <c r="A1207" s="123">
        <v>2014</v>
      </c>
      <c r="B1207" s="124">
        <v>80</v>
      </c>
      <c r="C1207" s="123" t="s">
        <v>186</v>
      </c>
      <c r="D1207" s="123" t="s">
        <v>399</v>
      </c>
      <c r="E1207" s="123">
        <v>22129</v>
      </c>
      <c r="F1207" s="123">
        <v>24</v>
      </c>
      <c r="G1207" s="123">
        <v>23210022129</v>
      </c>
      <c r="H1207" s="125" t="s">
        <v>400</v>
      </c>
      <c r="I1207" s="123" t="s">
        <v>401</v>
      </c>
      <c r="J1207" s="123" t="s">
        <v>3036</v>
      </c>
      <c r="K1207" s="123">
        <v>39</v>
      </c>
      <c r="L1207" s="126">
        <f t="shared" si="39"/>
        <v>1.625</v>
      </c>
      <c r="M1207" s="123" t="s">
        <v>3037</v>
      </c>
      <c r="N1207" s="123">
        <v>23</v>
      </c>
      <c r="O1207" s="123">
        <f t="shared" si="38"/>
        <v>1</v>
      </c>
      <c r="P1207" s="127" t="s">
        <v>336</v>
      </c>
    </row>
    <row r="1208" spans="1:16" s="123" customFormat="1" x14ac:dyDescent="0.25">
      <c r="A1208" s="123">
        <v>2015</v>
      </c>
      <c r="B1208" s="124">
        <v>80</v>
      </c>
      <c r="C1208" s="123" t="s">
        <v>186</v>
      </c>
      <c r="D1208" s="123" t="s">
        <v>399</v>
      </c>
      <c r="E1208" s="123">
        <v>22129</v>
      </c>
      <c r="F1208" s="123">
        <v>24</v>
      </c>
      <c r="G1208" s="123">
        <v>23210022129</v>
      </c>
      <c r="H1208" s="125" t="s">
        <v>400</v>
      </c>
      <c r="I1208" s="123" t="s">
        <v>401</v>
      </c>
      <c r="J1208" s="123" t="s">
        <v>3038</v>
      </c>
      <c r="K1208" s="123">
        <v>38</v>
      </c>
      <c r="L1208" s="126">
        <f t="shared" si="39"/>
        <v>1.5833333333333333</v>
      </c>
      <c r="M1208" s="123" t="s">
        <v>3039</v>
      </c>
      <c r="N1208" s="123">
        <v>24</v>
      </c>
      <c r="O1208" s="123">
        <f t="shared" si="38"/>
        <v>0</v>
      </c>
      <c r="P1208" s="127" t="s">
        <v>336</v>
      </c>
    </row>
    <row r="1209" spans="1:16" s="123" customFormat="1" x14ac:dyDescent="0.25">
      <c r="A1209" s="123">
        <v>2016</v>
      </c>
      <c r="B1209" s="124">
        <v>80</v>
      </c>
      <c r="C1209" s="123" t="s">
        <v>186</v>
      </c>
      <c r="D1209" s="123" t="s">
        <v>399</v>
      </c>
      <c r="E1209" s="123">
        <v>22129</v>
      </c>
      <c r="F1209" s="123">
        <v>24</v>
      </c>
      <c r="G1209" s="123">
        <v>23210022129</v>
      </c>
      <c r="H1209" s="125" t="s">
        <v>400</v>
      </c>
      <c r="I1209" s="123" t="s">
        <v>401</v>
      </c>
      <c r="J1209" s="123" t="s">
        <v>3040</v>
      </c>
      <c r="K1209" s="123">
        <v>24</v>
      </c>
      <c r="L1209" s="126">
        <f t="shared" si="39"/>
        <v>1</v>
      </c>
      <c r="M1209" s="123" t="s">
        <v>3041</v>
      </c>
      <c r="N1209" s="123">
        <v>24</v>
      </c>
      <c r="O1209" s="123">
        <f t="shared" si="38"/>
        <v>0</v>
      </c>
      <c r="P1209" s="127" t="s">
        <v>336</v>
      </c>
    </row>
    <row r="1210" spans="1:16" s="123" customFormat="1" x14ac:dyDescent="0.25">
      <c r="A1210" s="123">
        <v>2014</v>
      </c>
      <c r="B1210" s="124">
        <v>80</v>
      </c>
      <c r="C1210" s="123" t="s">
        <v>186</v>
      </c>
      <c r="D1210" s="123" t="s">
        <v>399</v>
      </c>
      <c r="E1210" s="123">
        <v>33411</v>
      </c>
      <c r="F1210" s="123">
        <v>15</v>
      </c>
      <c r="G1210" s="123">
        <v>23210033411</v>
      </c>
      <c r="H1210" s="125" t="s">
        <v>416</v>
      </c>
      <c r="I1210" s="123" t="s">
        <v>417</v>
      </c>
      <c r="J1210" s="123" t="s">
        <v>3042</v>
      </c>
      <c r="K1210" s="123">
        <v>31</v>
      </c>
      <c r="L1210" s="126">
        <f t="shared" si="39"/>
        <v>2.0666666666666669</v>
      </c>
      <c r="M1210" s="123" t="s">
        <v>3043</v>
      </c>
      <c r="N1210" s="123">
        <v>16</v>
      </c>
      <c r="O1210" s="123">
        <f t="shared" si="38"/>
        <v>-1</v>
      </c>
      <c r="P1210" s="127" t="s">
        <v>336</v>
      </c>
    </row>
    <row r="1211" spans="1:16" s="123" customFormat="1" x14ac:dyDescent="0.25">
      <c r="A1211" s="123">
        <v>2015</v>
      </c>
      <c r="B1211" s="124">
        <v>80</v>
      </c>
      <c r="C1211" s="123" t="s">
        <v>186</v>
      </c>
      <c r="D1211" s="123" t="s">
        <v>399</v>
      </c>
      <c r="E1211" s="123">
        <v>33411</v>
      </c>
      <c r="F1211" s="123">
        <v>15</v>
      </c>
      <c r="G1211" s="123">
        <v>23210033411</v>
      </c>
      <c r="H1211" s="125" t="s">
        <v>416</v>
      </c>
      <c r="I1211" s="123" t="s">
        <v>417</v>
      </c>
      <c r="J1211" s="123" t="s">
        <v>3044</v>
      </c>
      <c r="K1211" s="123">
        <v>38</v>
      </c>
      <c r="L1211" s="126">
        <f t="shared" si="39"/>
        <v>2.5333333333333332</v>
      </c>
      <c r="M1211" s="123" t="s">
        <v>3045</v>
      </c>
      <c r="N1211" s="123">
        <v>15</v>
      </c>
      <c r="O1211" s="123">
        <f t="shared" si="38"/>
        <v>0</v>
      </c>
      <c r="P1211" s="127" t="s">
        <v>336</v>
      </c>
    </row>
    <row r="1212" spans="1:16" s="123" customFormat="1" x14ac:dyDescent="0.25">
      <c r="A1212" s="123">
        <v>2016</v>
      </c>
      <c r="B1212" s="124">
        <v>80</v>
      </c>
      <c r="C1212" s="123" t="s">
        <v>186</v>
      </c>
      <c r="D1212" s="123" t="s">
        <v>399</v>
      </c>
      <c r="E1212" s="123">
        <v>33411</v>
      </c>
      <c r="F1212" s="123">
        <v>15</v>
      </c>
      <c r="G1212" s="123">
        <v>23210033411</v>
      </c>
      <c r="H1212" s="125" t="s">
        <v>416</v>
      </c>
      <c r="I1212" s="123" t="s">
        <v>417</v>
      </c>
      <c r="J1212" s="123" t="s">
        <v>3046</v>
      </c>
      <c r="K1212" s="123">
        <v>33</v>
      </c>
      <c r="L1212" s="126">
        <f t="shared" si="39"/>
        <v>2.2000000000000002</v>
      </c>
      <c r="M1212" s="123" t="s">
        <v>3047</v>
      </c>
      <c r="N1212" s="123">
        <v>15</v>
      </c>
      <c r="O1212" s="123">
        <f t="shared" si="38"/>
        <v>0</v>
      </c>
      <c r="P1212" s="127" t="s">
        <v>336</v>
      </c>
    </row>
    <row r="1213" spans="1:16" s="123" customFormat="1" x14ac:dyDescent="0.25">
      <c r="A1213" s="123">
        <v>2014</v>
      </c>
      <c r="B1213" s="124">
        <v>80</v>
      </c>
      <c r="C1213" s="123" t="s">
        <v>187</v>
      </c>
      <c r="D1213" s="123" t="s">
        <v>331</v>
      </c>
      <c r="E1213" s="123">
        <v>23405</v>
      </c>
      <c r="F1213" s="123">
        <v>30</v>
      </c>
      <c r="G1213" s="123">
        <v>23810023405</v>
      </c>
      <c r="H1213" s="125" t="s">
        <v>797</v>
      </c>
      <c r="I1213" s="123" t="s">
        <v>798</v>
      </c>
      <c r="J1213" s="123" t="s">
        <v>3048</v>
      </c>
      <c r="K1213" s="123">
        <v>27</v>
      </c>
      <c r="L1213" s="126">
        <f t="shared" si="39"/>
        <v>0.9</v>
      </c>
      <c r="M1213" s="123" t="s">
        <v>3049</v>
      </c>
      <c r="N1213" s="123">
        <v>26</v>
      </c>
      <c r="O1213" s="123">
        <f t="shared" si="38"/>
        <v>4</v>
      </c>
      <c r="P1213" s="127" t="s">
        <v>336</v>
      </c>
    </row>
    <row r="1214" spans="1:16" s="123" customFormat="1" x14ac:dyDescent="0.25">
      <c r="A1214" s="123">
        <v>2015</v>
      </c>
      <c r="B1214" s="124">
        <v>80</v>
      </c>
      <c r="C1214" s="123" t="s">
        <v>187</v>
      </c>
      <c r="D1214" s="123" t="s">
        <v>331</v>
      </c>
      <c r="E1214" s="123">
        <v>23405</v>
      </c>
      <c r="F1214" s="123">
        <v>30</v>
      </c>
      <c r="G1214" s="123">
        <v>23810023405</v>
      </c>
      <c r="H1214" s="125" t="s">
        <v>797</v>
      </c>
      <c r="I1214" s="123" t="s">
        <v>798</v>
      </c>
      <c r="J1214" s="123" t="s">
        <v>3050</v>
      </c>
      <c r="K1214" s="123">
        <v>16</v>
      </c>
      <c r="L1214" s="126">
        <f t="shared" si="39"/>
        <v>0.53333333333333333</v>
      </c>
      <c r="M1214" s="123" t="s">
        <v>3051</v>
      </c>
      <c r="N1214" s="123">
        <v>25</v>
      </c>
      <c r="O1214" s="123">
        <f t="shared" si="38"/>
        <v>5</v>
      </c>
      <c r="P1214" s="127" t="s">
        <v>336</v>
      </c>
    </row>
    <row r="1215" spans="1:16" s="123" customFormat="1" x14ac:dyDescent="0.25">
      <c r="A1215" s="123">
        <v>2016</v>
      </c>
      <c r="B1215" s="124">
        <v>80</v>
      </c>
      <c r="C1215" s="123" t="s">
        <v>187</v>
      </c>
      <c r="D1215" s="123" t="s">
        <v>331</v>
      </c>
      <c r="E1215" s="123">
        <v>23405</v>
      </c>
      <c r="F1215" s="123">
        <v>30</v>
      </c>
      <c r="G1215" s="123">
        <v>23810023405</v>
      </c>
      <c r="H1215" s="125" t="s">
        <v>797</v>
      </c>
      <c r="I1215" s="123" t="s">
        <v>798</v>
      </c>
      <c r="J1215" s="123" t="s">
        <v>3052</v>
      </c>
      <c r="K1215" s="123">
        <v>27</v>
      </c>
      <c r="L1215" s="126">
        <f t="shared" si="39"/>
        <v>0.9</v>
      </c>
      <c r="M1215" s="123" t="s">
        <v>3053</v>
      </c>
      <c r="N1215" s="123">
        <v>26</v>
      </c>
      <c r="O1215" s="123">
        <f t="shared" si="38"/>
        <v>4</v>
      </c>
      <c r="P1215" s="127" t="s">
        <v>336</v>
      </c>
    </row>
    <row r="1216" spans="1:16" s="123" customFormat="1" x14ac:dyDescent="0.25">
      <c r="A1216" s="123">
        <v>2014</v>
      </c>
      <c r="B1216" s="124">
        <v>80</v>
      </c>
      <c r="C1216" s="123" t="s">
        <v>187</v>
      </c>
      <c r="D1216" s="123" t="s">
        <v>331</v>
      </c>
      <c r="E1216" s="123">
        <v>24203</v>
      </c>
      <c r="F1216" s="123">
        <v>15</v>
      </c>
      <c r="G1216" s="123">
        <v>23810024203</v>
      </c>
      <c r="H1216" s="125" t="s">
        <v>902</v>
      </c>
      <c r="I1216" s="123" t="s">
        <v>903</v>
      </c>
      <c r="J1216" s="123" t="s">
        <v>3054</v>
      </c>
      <c r="K1216" s="123">
        <v>17</v>
      </c>
      <c r="L1216" s="126">
        <f t="shared" si="39"/>
        <v>1.1333333333333333</v>
      </c>
      <c r="M1216" s="123" t="s">
        <v>3055</v>
      </c>
      <c r="N1216" s="123">
        <v>14</v>
      </c>
      <c r="O1216" s="123">
        <f t="shared" si="38"/>
        <v>1</v>
      </c>
      <c r="P1216" s="127" t="s">
        <v>336</v>
      </c>
    </row>
    <row r="1217" spans="1:16" s="123" customFormat="1" x14ac:dyDescent="0.25">
      <c r="A1217" s="123">
        <v>2015</v>
      </c>
      <c r="B1217" s="124">
        <v>80</v>
      </c>
      <c r="C1217" s="123" t="s">
        <v>187</v>
      </c>
      <c r="D1217" s="123" t="s">
        <v>331</v>
      </c>
      <c r="E1217" s="123">
        <v>24203</v>
      </c>
      <c r="F1217" s="123">
        <v>15</v>
      </c>
      <c r="G1217" s="123">
        <v>23810024203</v>
      </c>
      <c r="H1217" s="125" t="s">
        <v>902</v>
      </c>
      <c r="I1217" s="123" t="s">
        <v>903</v>
      </c>
      <c r="J1217" s="123" t="s">
        <v>3056</v>
      </c>
      <c r="K1217" s="123">
        <v>9</v>
      </c>
      <c r="L1217" s="126">
        <f t="shared" si="39"/>
        <v>0.6</v>
      </c>
      <c r="M1217" s="123" t="s">
        <v>3057</v>
      </c>
      <c r="N1217" s="123">
        <v>13</v>
      </c>
      <c r="O1217" s="123">
        <f t="shared" si="38"/>
        <v>2</v>
      </c>
      <c r="P1217" s="127" t="s">
        <v>336</v>
      </c>
    </row>
    <row r="1218" spans="1:16" s="123" customFormat="1" x14ac:dyDescent="0.25">
      <c r="A1218" s="123">
        <v>2016</v>
      </c>
      <c r="B1218" s="124">
        <v>80</v>
      </c>
      <c r="C1218" s="123" t="s">
        <v>187</v>
      </c>
      <c r="D1218" s="123" t="s">
        <v>331</v>
      </c>
      <c r="E1218" s="123">
        <v>24203</v>
      </c>
      <c r="F1218" s="123">
        <v>15</v>
      </c>
      <c r="G1218" s="123">
        <v>23810024203</v>
      </c>
      <c r="H1218" s="125" t="s">
        <v>902</v>
      </c>
      <c r="I1218" s="123" t="s">
        <v>903</v>
      </c>
      <c r="J1218" s="123" t="s">
        <v>3058</v>
      </c>
      <c r="K1218" s="123">
        <v>15</v>
      </c>
      <c r="L1218" s="126">
        <f t="shared" si="39"/>
        <v>1</v>
      </c>
      <c r="M1218" s="123" t="s">
        <v>3059</v>
      </c>
      <c r="N1218" s="123">
        <v>14</v>
      </c>
      <c r="O1218" s="123">
        <f t="shared" si="38"/>
        <v>1</v>
      </c>
      <c r="P1218" s="127" t="s">
        <v>336</v>
      </c>
    </row>
    <row r="1219" spans="1:16" s="123" customFormat="1" x14ac:dyDescent="0.25">
      <c r="A1219" s="123">
        <v>2014</v>
      </c>
      <c r="B1219" s="124">
        <v>80</v>
      </c>
      <c r="C1219" s="123" t="s">
        <v>187</v>
      </c>
      <c r="D1219" s="123" t="s">
        <v>331</v>
      </c>
      <c r="E1219" s="123">
        <v>25005</v>
      </c>
      <c r="F1219" s="123">
        <v>10</v>
      </c>
      <c r="G1219" s="123">
        <v>23810025005</v>
      </c>
      <c r="H1219" s="125" t="s">
        <v>3060</v>
      </c>
      <c r="I1219" s="123" t="s">
        <v>3061</v>
      </c>
      <c r="J1219" s="123" t="s">
        <v>3062</v>
      </c>
      <c r="K1219" s="123">
        <v>7</v>
      </c>
      <c r="L1219" s="126">
        <f t="shared" si="39"/>
        <v>0.7</v>
      </c>
      <c r="M1219" s="123" t="s">
        <v>3063</v>
      </c>
      <c r="N1219" s="123">
        <v>6</v>
      </c>
      <c r="O1219" s="123">
        <f t="shared" ref="O1219:O1282" si="40">IFERROR(F1219-N1219,"-")</f>
        <v>4</v>
      </c>
      <c r="P1219" s="127" t="s">
        <v>336</v>
      </c>
    </row>
    <row r="1220" spans="1:16" s="123" customFormat="1" x14ac:dyDescent="0.25">
      <c r="A1220" s="123">
        <v>2015</v>
      </c>
      <c r="B1220" s="124">
        <v>80</v>
      </c>
      <c r="C1220" s="123" t="s">
        <v>187</v>
      </c>
      <c r="D1220" s="123" t="s">
        <v>331</v>
      </c>
      <c r="E1220" s="123">
        <v>25005</v>
      </c>
      <c r="F1220" s="123">
        <v>8</v>
      </c>
      <c r="G1220" s="123">
        <v>23810025005</v>
      </c>
      <c r="H1220" s="125" t="s">
        <v>3060</v>
      </c>
      <c r="I1220" s="123" t="s">
        <v>3061</v>
      </c>
      <c r="J1220" s="123" t="s">
        <v>3064</v>
      </c>
      <c r="K1220" s="123">
        <v>1</v>
      </c>
      <c r="L1220" s="126">
        <f t="shared" si="39"/>
        <v>0.125</v>
      </c>
      <c r="M1220" s="123" t="s">
        <v>3065</v>
      </c>
      <c r="N1220" s="123">
        <v>6</v>
      </c>
      <c r="O1220" s="123">
        <f t="shared" si="40"/>
        <v>2</v>
      </c>
      <c r="P1220" s="127" t="s">
        <v>336</v>
      </c>
    </row>
    <row r="1221" spans="1:16" s="123" customFormat="1" x14ac:dyDescent="0.25">
      <c r="A1221" s="123">
        <v>2016</v>
      </c>
      <c r="B1221" s="124">
        <v>80</v>
      </c>
      <c r="C1221" s="123" t="s">
        <v>187</v>
      </c>
      <c r="D1221" s="123" t="s">
        <v>331</v>
      </c>
      <c r="E1221" s="123">
        <v>25005</v>
      </c>
      <c r="F1221" s="123">
        <v>8</v>
      </c>
      <c r="G1221" s="123">
        <v>23810025005</v>
      </c>
      <c r="H1221" s="125" t="s">
        <v>3060</v>
      </c>
      <c r="I1221" s="123" t="s">
        <v>3061</v>
      </c>
      <c r="J1221" s="123" t="s">
        <v>3066</v>
      </c>
      <c r="K1221" s="123">
        <v>3</v>
      </c>
      <c r="L1221" s="126">
        <f t="shared" si="39"/>
        <v>0.375</v>
      </c>
      <c r="M1221" s="123" t="s">
        <v>3067</v>
      </c>
      <c r="N1221" s="123">
        <v>7</v>
      </c>
      <c r="O1221" s="123">
        <f t="shared" si="40"/>
        <v>1</v>
      </c>
      <c r="P1221" s="127" t="s">
        <v>336</v>
      </c>
    </row>
    <row r="1222" spans="1:16" s="123" customFormat="1" x14ac:dyDescent="0.25">
      <c r="A1222" s="123">
        <v>2014</v>
      </c>
      <c r="B1222" s="124">
        <v>80</v>
      </c>
      <c r="C1222" s="123" t="s">
        <v>187</v>
      </c>
      <c r="D1222" s="123" t="s">
        <v>331</v>
      </c>
      <c r="E1222" s="123">
        <v>25007</v>
      </c>
      <c r="F1222" s="123">
        <v>30</v>
      </c>
      <c r="G1222" s="123">
        <v>23810025007</v>
      </c>
      <c r="H1222" s="125" t="s">
        <v>578</v>
      </c>
      <c r="I1222" s="123" t="s">
        <v>579</v>
      </c>
      <c r="J1222" s="123" t="s">
        <v>3068</v>
      </c>
      <c r="K1222" s="123">
        <v>42</v>
      </c>
      <c r="L1222" s="126">
        <f t="shared" si="39"/>
        <v>1.4</v>
      </c>
      <c r="M1222" s="123" t="s">
        <v>3069</v>
      </c>
      <c r="N1222" s="123">
        <v>30</v>
      </c>
      <c r="O1222" s="123">
        <f t="shared" si="40"/>
        <v>0</v>
      </c>
      <c r="P1222" s="127" t="s">
        <v>336</v>
      </c>
    </row>
    <row r="1223" spans="1:16" s="123" customFormat="1" x14ac:dyDescent="0.25">
      <c r="A1223" s="123">
        <v>2015</v>
      </c>
      <c r="B1223" s="124">
        <v>80</v>
      </c>
      <c r="C1223" s="123" t="s">
        <v>187</v>
      </c>
      <c r="D1223" s="123" t="s">
        <v>331</v>
      </c>
      <c r="E1223" s="123">
        <v>25007</v>
      </c>
      <c r="F1223" s="123">
        <v>30</v>
      </c>
      <c r="G1223" s="123">
        <v>23810025007</v>
      </c>
      <c r="H1223" s="125" t="s">
        <v>578</v>
      </c>
      <c r="I1223" s="123" t="s">
        <v>579</v>
      </c>
      <c r="J1223" s="123" t="s">
        <v>3070</v>
      </c>
      <c r="K1223" s="123">
        <v>42</v>
      </c>
      <c r="L1223" s="126">
        <f t="shared" si="39"/>
        <v>1.4</v>
      </c>
      <c r="M1223" s="123" t="s">
        <v>3071</v>
      </c>
      <c r="N1223" s="123">
        <v>29</v>
      </c>
      <c r="O1223" s="123">
        <f t="shared" si="40"/>
        <v>1</v>
      </c>
      <c r="P1223" s="127" t="s">
        <v>336</v>
      </c>
    </row>
    <row r="1224" spans="1:16" s="123" customFormat="1" x14ac:dyDescent="0.25">
      <c r="A1224" s="123">
        <v>2016</v>
      </c>
      <c r="B1224" s="124">
        <v>80</v>
      </c>
      <c r="C1224" s="123" t="s">
        <v>187</v>
      </c>
      <c r="D1224" s="123" t="s">
        <v>331</v>
      </c>
      <c r="E1224" s="123">
        <v>25007</v>
      </c>
      <c r="F1224" s="123">
        <v>30</v>
      </c>
      <c r="G1224" s="123">
        <v>23810025007</v>
      </c>
      <c r="H1224" s="125" t="s">
        <v>578</v>
      </c>
      <c r="I1224" s="123" t="s">
        <v>579</v>
      </c>
      <c r="J1224" s="123" t="s">
        <v>3072</v>
      </c>
      <c r="K1224" s="123">
        <v>38</v>
      </c>
      <c r="L1224" s="126">
        <f t="shared" si="39"/>
        <v>1.2666666666666666</v>
      </c>
      <c r="M1224" s="123" t="s">
        <v>3073</v>
      </c>
      <c r="N1224" s="123">
        <v>30</v>
      </c>
      <c r="O1224" s="123">
        <f t="shared" si="40"/>
        <v>0</v>
      </c>
      <c r="P1224" s="127" t="s">
        <v>336</v>
      </c>
    </row>
    <row r="1225" spans="1:16" s="123" customFormat="1" x14ac:dyDescent="0.25">
      <c r="A1225" s="123">
        <v>2014</v>
      </c>
      <c r="B1225" s="124">
        <v>80</v>
      </c>
      <c r="C1225" s="123" t="s">
        <v>187</v>
      </c>
      <c r="D1225" s="123" t="s">
        <v>331</v>
      </c>
      <c r="E1225" s="123">
        <v>25106</v>
      </c>
      <c r="F1225" s="123">
        <v>5</v>
      </c>
      <c r="G1225" s="123">
        <v>23810025106</v>
      </c>
      <c r="H1225" s="125" t="s">
        <v>586</v>
      </c>
      <c r="I1225" s="123" t="s">
        <v>587</v>
      </c>
      <c r="J1225" s="123" t="s">
        <v>3074</v>
      </c>
      <c r="K1225" s="123">
        <v>6</v>
      </c>
      <c r="L1225" s="126">
        <f t="shared" si="39"/>
        <v>1.2</v>
      </c>
      <c r="M1225" s="123" t="s">
        <v>3075</v>
      </c>
      <c r="N1225" s="123">
        <v>5</v>
      </c>
      <c r="O1225" s="123">
        <f t="shared" si="40"/>
        <v>0</v>
      </c>
      <c r="P1225" s="127" t="s">
        <v>336</v>
      </c>
    </row>
    <row r="1226" spans="1:16" s="123" customFormat="1" x14ac:dyDescent="0.25">
      <c r="A1226" s="123">
        <v>2015</v>
      </c>
      <c r="B1226" s="124">
        <v>80</v>
      </c>
      <c r="C1226" s="123" t="s">
        <v>187</v>
      </c>
      <c r="D1226" s="123" t="s">
        <v>331</v>
      </c>
      <c r="E1226" s="123">
        <v>25106</v>
      </c>
      <c r="F1226" s="123">
        <v>7</v>
      </c>
      <c r="G1226" s="123">
        <v>23810025106</v>
      </c>
      <c r="H1226" s="125" t="s">
        <v>586</v>
      </c>
      <c r="I1226" s="123" t="s">
        <v>587</v>
      </c>
      <c r="J1226" s="123" t="s">
        <v>3076</v>
      </c>
      <c r="K1226" s="123">
        <v>5</v>
      </c>
      <c r="L1226" s="126">
        <f t="shared" si="39"/>
        <v>0.7142857142857143</v>
      </c>
      <c r="M1226" s="123" t="s">
        <v>3077</v>
      </c>
      <c r="N1226" s="123">
        <v>5</v>
      </c>
      <c r="O1226" s="123">
        <f t="shared" si="40"/>
        <v>2</v>
      </c>
      <c r="P1226" s="127" t="s">
        <v>336</v>
      </c>
    </row>
    <row r="1227" spans="1:16" s="123" customFormat="1" x14ac:dyDescent="0.25">
      <c r="A1227" s="123">
        <v>2016</v>
      </c>
      <c r="B1227" s="124">
        <v>80</v>
      </c>
      <c r="C1227" s="123" t="s">
        <v>187</v>
      </c>
      <c r="D1227" s="123" t="s">
        <v>331</v>
      </c>
      <c r="E1227" s="123">
        <v>25106</v>
      </c>
      <c r="F1227" s="123">
        <v>7</v>
      </c>
      <c r="G1227" s="123">
        <v>23810025106</v>
      </c>
      <c r="H1227" s="125" t="s">
        <v>586</v>
      </c>
      <c r="I1227" s="123" t="s">
        <v>587</v>
      </c>
      <c r="J1227" s="123" t="s">
        <v>3078</v>
      </c>
      <c r="K1227" s="123">
        <v>2</v>
      </c>
      <c r="L1227" s="126">
        <f t="shared" si="39"/>
        <v>0.2857142857142857</v>
      </c>
      <c r="M1227" s="123" t="s">
        <v>3079</v>
      </c>
      <c r="N1227" s="123">
        <v>4</v>
      </c>
      <c r="O1227" s="123">
        <f t="shared" si="40"/>
        <v>3</v>
      </c>
      <c r="P1227" s="127" t="s">
        <v>336</v>
      </c>
    </row>
    <row r="1228" spans="1:16" s="123" customFormat="1" x14ac:dyDescent="0.25">
      <c r="A1228" s="123">
        <v>2014</v>
      </c>
      <c r="B1228" s="124">
        <v>80</v>
      </c>
      <c r="C1228" s="123" t="s">
        <v>187</v>
      </c>
      <c r="D1228" s="123" t="s">
        <v>331</v>
      </c>
      <c r="E1228" s="123">
        <v>25510</v>
      </c>
      <c r="F1228" s="123">
        <v>30</v>
      </c>
      <c r="G1228" s="123">
        <v>23810025510</v>
      </c>
      <c r="H1228" s="125" t="s">
        <v>594</v>
      </c>
      <c r="I1228" s="123" t="s">
        <v>595</v>
      </c>
      <c r="J1228" s="123" t="s">
        <v>3080</v>
      </c>
      <c r="K1228" s="123">
        <v>31</v>
      </c>
      <c r="L1228" s="126">
        <f t="shared" si="39"/>
        <v>1.0333333333333334</v>
      </c>
      <c r="M1228" s="123" t="s">
        <v>3081</v>
      </c>
      <c r="N1228" s="123" t="s">
        <v>367</v>
      </c>
      <c r="O1228" s="123" t="str">
        <f t="shared" si="40"/>
        <v>-</v>
      </c>
      <c r="P1228" s="127" t="s">
        <v>336</v>
      </c>
    </row>
    <row r="1229" spans="1:16" s="123" customFormat="1" x14ac:dyDescent="0.25">
      <c r="A1229" s="123">
        <v>2015</v>
      </c>
      <c r="B1229" s="124">
        <v>80</v>
      </c>
      <c r="C1229" s="123" t="s">
        <v>187</v>
      </c>
      <c r="D1229" s="123" t="s">
        <v>331</v>
      </c>
      <c r="E1229" s="123">
        <v>25510</v>
      </c>
      <c r="F1229" s="123">
        <v>30</v>
      </c>
      <c r="G1229" s="123">
        <v>23810025510</v>
      </c>
      <c r="H1229" s="125" t="s">
        <v>594</v>
      </c>
      <c r="I1229" s="123" t="s">
        <v>595</v>
      </c>
      <c r="J1229" s="123" t="s">
        <v>3082</v>
      </c>
      <c r="K1229" s="123">
        <v>30</v>
      </c>
      <c r="L1229" s="126">
        <f t="shared" si="39"/>
        <v>1</v>
      </c>
      <c r="M1229" s="123" t="s">
        <v>3083</v>
      </c>
      <c r="N1229" s="123" t="s">
        <v>367</v>
      </c>
      <c r="O1229" s="123" t="str">
        <f t="shared" si="40"/>
        <v>-</v>
      </c>
      <c r="P1229" s="127" t="s">
        <v>336</v>
      </c>
    </row>
    <row r="1230" spans="1:16" s="123" customFormat="1" x14ac:dyDescent="0.25">
      <c r="A1230" s="123">
        <v>2016</v>
      </c>
      <c r="B1230" s="124">
        <v>80</v>
      </c>
      <c r="C1230" s="123" t="s">
        <v>187</v>
      </c>
      <c r="D1230" s="123" t="s">
        <v>331</v>
      </c>
      <c r="E1230" s="123">
        <v>25510</v>
      </c>
      <c r="F1230" s="123">
        <v>30</v>
      </c>
      <c r="G1230" s="123">
        <v>23810025510</v>
      </c>
      <c r="H1230" s="125" t="s">
        <v>594</v>
      </c>
      <c r="I1230" s="123" t="s">
        <v>595</v>
      </c>
      <c r="J1230" s="123" t="s">
        <v>3084</v>
      </c>
      <c r="K1230" s="123">
        <v>30</v>
      </c>
      <c r="L1230" s="126">
        <f t="shared" si="39"/>
        <v>1</v>
      </c>
      <c r="M1230" s="123" t="s">
        <v>3085</v>
      </c>
      <c r="N1230" s="123">
        <v>30</v>
      </c>
      <c r="O1230" s="123">
        <f t="shared" si="40"/>
        <v>0</v>
      </c>
      <c r="P1230" s="127" t="s">
        <v>336</v>
      </c>
    </row>
    <row r="1231" spans="1:16" s="123" customFormat="1" x14ac:dyDescent="0.25">
      <c r="A1231" s="123">
        <v>2014</v>
      </c>
      <c r="B1231" s="124">
        <v>80</v>
      </c>
      <c r="C1231" s="123" t="s">
        <v>187</v>
      </c>
      <c r="D1231" s="123" t="s">
        <v>331</v>
      </c>
      <c r="E1231" s="123">
        <v>30001</v>
      </c>
      <c r="F1231" s="123">
        <v>53</v>
      </c>
      <c r="G1231" s="123">
        <v>23810030001</v>
      </c>
      <c r="H1231" s="125" t="s">
        <v>332</v>
      </c>
      <c r="I1231" s="123" t="s">
        <v>333</v>
      </c>
      <c r="J1231" s="123" t="s">
        <v>3086</v>
      </c>
      <c r="K1231" s="123">
        <v>38</v>
      </c>
      <c r="L1231" s="126">
        <f t="shared" si="39"/>
        <v>0.71698113207547165</v>
      </c>
      <c r="M1231" s="123" t="s">
        <v>3087</v>
      </c>
      <c r="N1231" s="123">
        <v>49</v>
      </c>
      <c r="O1231" s="123">
        <f t="shared" si="40"/>
        <v>4</v>
      </c>
      <c r="P1231" s="127" t="s">
        <v>336</v>
      </c>
    </row>
    <row r="1232" spans="1:16" s="123" customFormat="1" x14ac:dyDescent="0.25">
      <c r="A1232" s="123">
        <v>2015</v>
      </c>
      <c r="B1232" s="124">
        <v>80</v>
      </c>
      <c r="C1232" s="123" t="s">
        <v>187</v>
      </c>
      <c r="D1232" s="123" t="s">
        <v>331</v>
      </c>
      <c r="E1232" s="123">
        <v>30001</v>
      </c>
      <c r="F1232" s="123">
        <v>53</v>
      </c>
      <c r="G1232" s="123">
        <v>23810030001</v>
      </c>
      <c r="H1232" s="125" t="s">
        <v>332</v>
      </c>
      <c r="I1232" s="123" t="s">
        <v>333</v>
      </c>
      <c r="J1232" s="123" t="s">
        <v>3088</v>
      </c>
      <c r="K1232" s="123">
        <v>28</v>
      </c>
      <c r="L1232" s="126">
        <f t="shared" si="39"/>
        <v>0.52830188679245282</v>
      </c>
      <c r="M1232" s="123" t="s">
        <v>3089</v>
      </c>
      <c r="N1232" s="123">
        <v>49</v>
      </c>
      <c r="O1232" s="123">
        <f t="shared" si="40"/>
        <v>4</v>
      </c>
      <c r="P1232" s="127" t="s">
        <v>336</v>
      </c>
    </row>
    <row r="1233" spans="1:16" s="123" customFormat="1" x14ac:dyDescent="0.25">
      <c r="A1233" s="123">
        <v>2016</v>
      </c>
      <c r="B1233" s="124">
        <v>80</v>
      </c>
      <c r="C1233" s="123" t="s">
        <v>187</v>
      </c>
      <c r="D1233" s="123" t="s">
        <v>331</v>
      </c>
      <c r="E1233" s="123">
        <v>30001</v>
      </c>
      <c r="F1233" s="123">
        <v>53</v>
      </c>
      <c r="G1233" s="123">
        <v>23810030001</v>
      </c>
      <c r="H1233" s="125" t="s">
        <v>332</v>
      </c>
      <c r="I1233" s="123" t="s">
        <v>333</v>
      </c>
      <c r="J1233" s="123" t="s">
        <v>3090</v>
      </c>
      <c r="K1233" s="123">
        <v>30</v>
      </c>
      <c r="L1233" s="126">
        <f t="shared" si="39"/>
        <v>0.56603773584905659</v>
      </c>
      <c r="M1233" s="123" t="s">
        <v>3091</v>
      </c>
      <c r="N1233" s="123">
        <v>42</v>
      </c>
      <c r="O1233" s="123">
        <f t="shared" si="40"/>
        <v>11</v>
      </c>
      <c r="P1233" s="127" t="s">
        <v>336</v>
      </c>
    </row>
    <row r="1234" spans="1:16" s="123" customFormat="1" x14ac:dyDescent="0.25">
      <c r="A1234" s="123">
        <v>2014</v>
      </c>
      <c r="B1234" s="124">
        <v>80</v>
      </c>
      <c r="C1234" s="123" t="s">
        <v>187</v>
      </c>
      <c r="D1234" s="123" t="s">
        <v>331</v>
      </c>
      <c r="E1234" s="123">
        <v>31202</v>
      </c>
      <c r="F1234" s="123">
        <v>35</v>
      </c>
      <c r="G1234" s="123">
        <v>23810031202</v>
      </c>
      <c r="H1234" s="125" t="s">
        <v>341</v>
      </c>
      <c r="I1234" s="123" t="s">
        <v>342</v>
      </c>
      <c r="J1234" s="123" t="s">
        <v>3092</v>
      </c>
      <c r="K1234" s="123">
        <v>45</v>
      </c>
      <c r="L1234" s="126">
        <f t="shared" si="39"/>
        <v>1.2857142857142858</v>
      </c>
      <c r="M1234" s="123" t="s">
        <v>3093</v>
      </c>
      <c r="N1234" s="123">
        <v>35</v>
      </c>
      <c r="O1234" s="123">
        <f t="shared" si="40"/>
        <v>0</v>
      </c>
      <c r="P1234" s="127" t="s">
        <v>336</v>
      </c>
    </row>
    <row r="1235" spans="1:16" s="123" customFormat="1" x14ac:dyDescent="0.25">
      <c r="A1235" s="123">
        <v>2015</v>
      </c>
      <c r="B1235" s="124">
        <v>80</v>
      </c>
      <c r="C1235" s="123" t="s">
        <v>187</v>
      </c>
      <c r="D1235" s="123" t="s">
        <v>331</v>
      </c>
      <c r="E1235" s="123">
        <v>31202</v>
      </c>
      <c r="F1235" s="123">
        <v>35</v>
      </c>
      <c r="G1235" s="123">
        <v>23810031202</v>
      </c>
      <c r="H1235" s="125" t="s">
        <v>341</v>
      </c>
      <c r="I1235" s="123" t="s">
        <v>342</v>
      </c>
      <c r="J1235" s="123" t="s">
        <v>3094</v>
      </c>
      <c r="K1235" s="123">
        <v>74</v>
      </c>
      <c r="L1235" s="126">
        <f t="shared" si="39"/>
        <v>2.1142857142857143</v>
      </c>
      <c r="M1235" s="123" t="s">
        <v>3095</v>
      </c>
      <c r="N1235" s="123">
        <v>33</v>
      </c>
      <c r="O1235" s="123">
        <f t="shared" si="40"/>
        <v>2</v>
      </c>
      <c r="P1235" s="127" t="s">
        <v>336</v>
      </c>
    </row>
    <row r="1236" spans="1:16" s="123" customFormat="1" x14ac:dyDescent="0.25">
      <c r="A1236" s="123">
        <v>2016</v>
      </c>
      <c r="B1236" s="124">
        <v>80</v>
      </c>
      <c r="C1236" s="123" t="s">
        <v>187</v>
      </c>
      <c r="D1236" s="123" t="s">
        <v>331</v>
      </c>
      <c r="E1236" s="123">
        <v>31202</v>
      </c>
      <c r="F1236" s="123">
        <v>35</v>
      </c>
      <c r="G1236" s="123">
        <v>23810031202</v>
      </c>
      <c r="H1236" s="125" t="s">
        <v>341</v>
      </c>
      <c r="I1236" s="123" t="s">
        <v>342</v>
      </c>
      <c r="J1236" s="123" t="s">
        <v>3096</v>
      </c>
      <c r="K1236" s="123">
        <v>67</v>
      </c>
      <c r="L1236" s="126">
        <f t="shared" si="39"/>
        <v>1.9142857142857144</v>
      </c>
      <c r="M1236" s="123" t="s">
        <v>3097</v>
      </c>
      <c r="N1236" s="123">
        <v>33</v>
      </c>
      <c r="O1236" s="123">
        <f t="shared" si="40"/>
        <v>2</v>
      </c>
      <c r="P1236" s="127" t="s">
        <v>336</v>
      </c>
    </row>
    <row r="1237" spans="1:16" s="123" customFormat="1" x14ac:dyDescent="0.25">
      <c r="A1237" s="123">
        <v>2014</v>
      </c>
      <c r="B1237" s="124">
        <v>80</v>
      </c>
      <c r="C1237" s="123" t="s">
        <v>187</v>
      </c>
      <c r="D1237" s="123" t="s">
        <v>331</v>
      </c>
      <c r="E1237" s="123">
        <v>33005</v>
      </c>
      <c r="F1237" s="123">
        <v>30</v>
      </c>
      <c r="G1237" s="123">
        <v>23810033005</v>
      </c>
      <c r="H1237" s="125" t="s">
        <v>363</v>
      </c>
      <c r="I1237" s="123" t="s">
        <v>364</v>
      </c>
      <c r="J1237" s="123" t="s">
        <v>3098</v>
      </c>
      <c r="K1237" s="123">
        <v>59</v>
      </c>
      <c r="L1237" s="126">
        <f t="shared" si="39"/>
        <v>1.9666666666666666</v>
      </c>
      <c r="M1237" s="123" t="s">
        <v>3099</v>
      </c>
      <c r="N1237" s="123" t="s">
        <v>367</v>
      </c>
      <c r="O1237" s="123" t="str">
        <f t="shared" si="40"/>
        <v>-</v>
      </c>
      <c r="P1237" s="127" t="s">
        <v>336</v>
      </c>
    </row>
    <row r="1238" spans="1:16" s="123" customFormat="1" x14ac:dyDescent="0.25">
      <c r="A1238" s="123">
        <v>2015</v>
      </c>
      <c r="B1238" s="124">
        <v>80</v>
      </c>
      <c r="C1238" s="123" t="s">
        <v>187</v>
      </c>
      <c r="D1238" s="123" t="s">
        <v>331</v>
      </c>
      <c r="E1238" s="123">
        <v>33005</v>
      </c>
      <c r="F1238" s="123">
        <v>30</v>
      </c>
      <c r="G1238" s="123">
        <v>23810033005</v>
      </c>
      <c r="H1238" s="125" t="s">
        <v>363</v>
      </c>
      <c r="I1238" s="123" t="s">
        <v>364</v>
      </c>
      <c r="J1238" s="123" t="s">
        <v>3100</v>
      </c>
      <c r="K1238" s="123">
        <v>56</v>
      </c>
      <c r="L1238" s="126">
        <f t="shared" si="39"/>
        <v>1.8666666666666667</v>
      </c>
      <c r="M1238" s="123" t="s">
        <v>3101</v>
      </c>
      <c r="N1238" s="123" t="s">
        <v>367</v>
      </c>
      <c r="O1238" s="123" t="str">
        <f t="shared" si="40"/>
        <v>-</v>
      </c>
      <c r="P1238" s="127" t="s">
        <v>336</v>
      </c>
    </row>
    <row r="1239" spans="1:16" s="123" customFormat="1" x14ac:dyDescent="0.25">
      <c r="A1239" s="123">
        <v>2016</v>
      </c>
      <c r="B1239" s="124">
        <v>80</v>
      </c>
      <c r="C1239" s="123" t="s">
        <v>187</v>
      </c>
      <c r="D1239" s="123" t="s">
        <v>331</v>
      </c>
      <c r="E1239" s="123">
        <v>33005</v>
      </c>
      <c r="F1239" s="123">
        <v>30</v>
      </c>
      <c r="G1239" s="123">
        <v>23810033005</v>
      </c>
      <c r="H1239" s="125" t="s">
        <v>363</v>
      </c>
      <c r="I1239" s="123" t="s">
        <v>364</v>
      </c>
      <c r="J1239" s="123" t="s">
        <v>3102</v>
      </c>
      <c r="K1239" s="123">
        <v>43</v>
      </c>
      <c r="L1239" s="126">
        <f t="shared" si="39"/>
        <v>1.4333333333333333</v>
      </c>
      <c r="M1239" s="123" t="s">
        <v>3103</v>
      </c>
      <c r="N1239" s="123">
        <v>29</v>
      </c>
      <c r="O1239" s="123">
        <f t="shared" si="40"/>
        <v>1</v>
      </c>
      <c r="P1239" s="127" t="s">
        <v>336</v>
      </c>
    </row>
    <row r="1240" spans="1:16" s="123" customFormat="1" x14ac:dyDescent="0.25">
      <c r="A1240" s="123">
        <v>2014</v>
      </c>
      <c r="B1240" s="124">
        <v>80</v>
      </c>
      <c r="C1240" s="123" t="s">
        <v>187</v>
      </c>
      <c r="D1240" s="123" t="s">
        <v>399</v>
      </c>
      <c r="E1240" s="123">
        <v>23317</v>
      </c>
      <c r="F1240" s="123">
        <v>15</v>
      </c>
      <c r="G1240" s="123">
        <v>23210023317</v>
      </c>
      <c r="H1240" s="125" t="s">
        <v>843</v>
      </c>
      <c r="I1240" s="123" t="s">
        <v>844</v>
      </c>
      <c r="J1240" s="123" t="s">
        <v>3104</v>
      </c>
      <c r="K1240" s="123">
        <v>23</v>
      </c>
      <c r="L1240" s="126">
        <f t="shared" si="39"/>
        <v>1.5333333333333334</v>
      </c>
      <c r="M1240" s="123" t="s">
        <v>3105</v>
      </c>
      <c r="N1240" s="123">
        <v>15</v>
      </c>
      <c r="O1240" s="123">
        <f t="shared" si="40"/>
        <v>0</v>
      </c>
      <c r="P1240" s="127" t="s">
        <v>336</v>
      </c>
    </row>
    <row r="1241" spans="1:16" s="123" customFormat="1" x14ac:dyDescent="0.25">
      <c r="A1241" s="123">
        <v>2015</v>
      </c>
      <c r="B1241" s="124">
        <v>80</v>
      </c>
      <c r="C1241" s="123" t="s">
        <v>187</v>
      </c>
      <c r="D1241" s="123" t="s">
        <v>399</v>
      </c>
      <c r="E1241" s="123">
        <v>23317</v>
      </c>
      <c r="F1241" s="123">
        <v>15</v>
      </c>
      <c r="G1241" s="123">
        <v>23210023317</v>
      </c>
      <c r="H1241" s="125" t="s">
        <v>843</v>
      </c>
      <c r="I1241" s="123" t="s">
        <v>844</v>
      </c>
      <c r="J1241" s="123" t="s">
        <v>3106</v>
      </c>
      <c r="K1241" s="123">
        <v>19</v>
      </c>
      <c r="L1241" s="126">
        <f t="shared" si="39"/>
        <v>1.2666666666666666</v>
      </c>
      <c r="M1241" s="123" t="s">
        <v>3107</v>
      </c>
      <c r="N1241" s="123">
        <v>15</v>
      </c>
      <c r="O1241" s="123">
        <f t="shared" si="40"/>
        <v>0</v>
      </c>
      <c r="P1241" s="127" t="s">
        <v>336</v>
      </c>
    </row>
    <row r="1242" spans="1:16" s="123" customFormat="1" x14ac:dyDescent="0.25">
      <c r="A1242" s="123">
        <v>2016</v>
      </c>
      <c r="B1242" s="124">
        <v>80</v>
      </c>
      <c r="C1242" s="123" t="s">
        <v>187</v>
      </c>
      <c r="D1242" s="123" t="s">
        <v>399</v>
      </c>
      <c r="E1242" s="123">
        <v>23317</v>
      </c>
      <c r="F1242" s="123">
        <v>15</v>
      </c>
      <c r="G1242" s="123">
        <v>23210023317</v>
      </c>
      <c r="H1242" s="125" t="s">
        <v>843</v>
      </c>
      <c r="I1242" s="123" t="s">
        <v>844</v>
      </c>
      <c r="J1242" s="123" t="s">
        <v>3108</v>
      </c>
      <c r="K1242" s="123">
        <v>15</v>
      </c>
      <c r="L1242" s="126">
        <f t="shared" si="39"/>
        <v>1</v>
      </c>
      <c r="M1242" s="123" t="s">
        <v>3109</v>
      </c>
      <c r="N1242" s="123">
        <v>13</v>
      </c>
      <c r="O1242" s="123">
        <f t="shared" si="40"/>
        <v>2</v>
      </c>
      <c r="P1242" s="127" t="s">
        <v>336</v>
      </c>
    </row>
    <row r="1243" spans="1:16" s="123" customFormat="1" x14ac:dyDescent="0.25">
      <c r="A1243" s="123">
        <v>2014</v>
      </c>
      <c r="B1243" s="124">
        <v>80</v>
      </c>
      <c r="C1243" s="123" t="s">
        <v>187</v>
      </c>
      <c r="D1243" s="123" t="s">
        <v>399</v>
      </c>
      <c r="E1243" s="123">
        <v>23319</v>
      </c>
      <c r="F1243" s="123">
        <v>15</v>
      </c>
      <c r="G1243" s="123">
        <v>23210023319</v>
      </c>
      <c r="H1243" s="125" t="s">
        <v>851</v>
      </c>
      <c r="I1243" s="123" t="s">
        <v>852</v>
      </c>
      <c r="J1243" s="123" t="s">
        <v>3110</v>
      </c>
      <c r="K1243" s="123">
        <v>36</v>
      </c>
      <c r="L1243" s="126">
        <f t="shared" si="39"/>
        <v>2.4</v>
      </c>
      <c r="M1243" s="123" t="s">
        <v>3111</v>
      </c>
      <c r="N1243" s="123">
        <v>11</v>
      </c>
      <c r="O1243" s="123">
        <f t="shared" si="40"/>
        <v>4</v>
      </c>
      <c r="P1243" s="127" t="s">
        <v>336</v>
      </c>
    </row>
    <row r="1244" spans="1:16" s="123" customFormat="1" x14ac:dyDescent="0.25">
      <c r="A1244" s="123">
        <v>2015</v>
      </c>
      <c r="B1244" s="124">
        <v>80</v>
      </c>
      <c r="C1244" s="123" t="s">
        <v>187</v>
      </c>
      <c r="D1244" s="123" t="s">
        <v>399</v>
      </c>
      <c r="E1244" s="123">
        <v>23319</v>
      </c>
      <c r="F1244" s="123">
        <v>15</v>
      </c>
      <c r="G1244" s="123">
        <v>23210023319</v>
      </c>
      <c r="H1244" s="125" t="s">
        <v>851</v>
      </c>
      <c r="I1244" s="123" t="s">
        <v>852</v>
      </c>
      <c r="J1244" s="123" t="s">
        <v>3112</v>
      </c>
      <c r="K1244" s="123">
        <v>26</v>
      </c>
      <c r="L1244" s="126">
        <f t="shared" si="39"/>
        <v>1.7333333333333334</v>
      </c>
      <c r="M1244" s="123" t="s">
        <v>3113</v>
      </c>
      <c r="N1244" s="123">
        <v>15</v>
      </c>
      <c r="O1244" s="123">
        <f t="shared" si="40"/>
        <v>0</v>
      </c>
      <c r="P1244" s="127" t="s">
        <v>336</v>
      </c>
    </row>
    <row r="1245" spans="1:16" s="123" customFormat="1" x14ac:dyDescent="0.25">
      <c r="A1245" s="123">
        <v>2016</v>
      </c>
      <c r="B1245" s="124">
        <v>80</v>
      </c>
      <c r="C1245" s="123" t="s">
        <v>187</v>
      </c>
      <c r="D1245" s="123" t="s">
        <v>399</v>
      </c>
      <c r="E1245" s="123">
        <v>23319</v>
      </c>
      <c r="F1245" s="123">
        <v>15</v>
      </c>
      <c r="G1245" s="123">
        <v>23210023319</v>
      </c>
      <c r="H1245" s="125" t="s">
        <v>851</v>
      </c>
      <c r="I1245" s="123" t="s">
        <v>852</v>
      </c>
      <c r="J1245" s="123" t="s">
        <v>3114</v>
      </c>
      <c r="K1245" s="123">
        <v>22</v>
      </c>
      <c r="L1245" s="126">
        <f t="shared" si="39"/>
        <v>1.4666666666666666</v>
      </c>
      <c r="M1245" s="123" t="s">
        <v>3115</v>
      </c>
      <c r="N1245" s="123">
        <v>12</v>
      </c>
      <c r="O1245" s="123">
        <f t="shared" si="40"/>
        <v>3</v>
      </c>
      <c r="P1245" s="127" t="s">
        <v>336</v>
      </c>
    </row>
    <row r="1246" spans="1:16" s="123" customFormat="1" x14ac:dyDescent="0.25">
      <c r="A1246" s="123">
        <v>2014</v>
      </c>
      <c r="B1246" s="124">
        <v>80</v>
      </c>
      <c r="C1246" s="123" t="s">
        <v>187</v>
      </c>
      <c r="D1246" s="123" t="s">
        <v>399</v>
      </c>
      <c r="E1246" s="123">
        <v>33411</v>
      </c>
      <c r="F1246" s="123">
        <v>30</v>
      </c>
      <c r="G1246" s="123">
        <v>23210033411</v>
      </c>
      <c r="H1246" s="125" t="s">
        <v>416</v>
      </c>
      <c r="I1246" s="123" t="s">
        <v>417</v>
      </c>
      <c r="J1246" s="123" t="s">
        <v>3116</v>
      </c>
      <c r="K1246" s="123">
        <v>28</v>
      </c>
      <c r="L1246" s="126">
        <f t="shared" si="39"/>
        <v>0.93333333333333335</v>
      </c>
      <c r="M1246" s="123" t="s">
        <v>3117</v>
      </c>
      <c r="N1246" s="123">
        <v>21</v>
      </c>
      <c r="O1246" s="123">
        <f t="shared" si="40"/>
        <v>9</v>
      </c>
      <c r="P1246" s="127" t="s">
        <v>336</v>
      </c>
    </row>
    <row r="1247" spans="1:16" s="123" customFormat="1" x14ac:dyDescent="0.25">
      <c r="A1247" s="123">
        <v>2015</v>
      </c>
      <c r="B1247" s="124">
        <v>80</v>
      </c>
      <c r="C1247" s="123" t="s">
        <v>187</v>
      </c>
      <c r="D1247" s="123" t="s">
        <v>399</v>
      </c>
      <c r="E1247" s="123">
        <v>33411</v>
      </c>
      <c r="F1247" s="123">
        <v>30</v>
      </c>
      <c r="G1247" s="123">
        <v>23210033411</v>
      </c>
      <c r="H1247" s="125" t="s">
        <v>416</v>
      </c>
      <c r="I1247" s="123" t="s">
        <v>417</v>
      </c>
      <c r="J1247" s="123" t="s">
        <v>3118</v>
      </c>
      <c r="K1247" s="123">
        <v>38</v>
      </c>
      <c r="L1247" s="126">
        <f t="shared" si="39"/>
        <v>1.2666666666666666</v>
      </c>
      <c r="M1247" s="123" t="s">
        <v>3119</v>
      </c>
      <c r="N1247" s="123">
        <v>26</v>
      </c>
      <c r="O1247" s="123">
        <f t="shared" si="40"/>
        <v>4</v>
      </c>
      <c r="P1247" s="127" t="s">
        <v>336</v>
      </c>
    </row>
    <row r="1248" spans="1:16" s="123" customFormat="1" x14ac:dyDescent="0.25">
      <c r="A1248" s="123">
        <v>2016</v>
      </c>
      <c r="B1248" s="124">
        <v>80</v>
      </c>
      <c r="C1248" s="123" t="s">
        <v>187</v>
      </c>
      <c r="D1248" s="123" t="s">
        <v>399</v>
      </c>
      <c r="E1248" s="123">
        <v>33411</v>
      </c>
      <c r="F1248" s="123">
        <v>30</v>
      </c>
      <c r="G1248" s="123">
        <v>23210033411</v>
      </c>
      <c r="H1248" s="125" t="s">
        <v>416</v>
      </c>
      <c r="I1248" s="123" t="s">
        <v>417</v>
      </c>
      <c r="J1248" s="123" t="s">
        <v>3120</v>
      </c>
      <c r="K1248" s="123">
        <v>35</v>
      </c>
      <c r="L1248" s="126">
        <f t="shared" si="39"/>
        <v>1.1666666666666667</v>
      </c>
      <c r="M1248" s="123" t="s">
        <v>3121</v>
      </c>
      <c r="N1248" s="123">
        <v>23</v>
      </c>
      <c r="O1248" s="123">
        <f t="shared" si="40"/>
        <v>7</v>
      </c>
      <c r="P1248" s="127" t="s">
        <v>336</v>
      </c>
    </row>
    <row r="1249" spans="1:16" s="123" customFormat="1" x14ac:dyDescent="0.25">
      <c r="A1249" s="123">
        <v>2014</v>
      </c>
      <c r="B1249" s="124">
        <v>80</v>
      </c>
      <c r="C1249" s="123" t="s">
        <v>188</v>
      </c>
      <c r="D1249" s="123" t="s">
        <v>331</v>
      </c>
      <c r="E1249" s="123">
        <v>25217</v>
      </c>
      <c r="F1249" s="123">
        <v>15</v>
      </c>
      <c r="G1249" s="123">
        <v>23810025217</v>
      </c>
      <c r="H1249" s="125" t="s">
        <v>480</v>
      </c>
      <c r="I1249" s="123" t="s">
        <v>481</v>
      </c>
      <c r="J1249" s="123" t="s">
        <v>3122</v>
      </c>
      <c r="K1249" s="123">
        <v>15</v>
      </c>
      <c r="L1249" s="126">
        <f t="shared" si="39"/>
        <v>1</v>
      </c>
      <c r="M1249" s="123" t="s">
        <v>3123</v>
      </c>
      <c r="N1249" s="123" t="s">
        <v>367</v>
      </c>
      <c r="O1249" s="123" t="str">
        <f t="shared" si="40"/>
        <v>-</v>
      </c>
      <c r="P1249" s="127" t="s">
        <v>336</v>
      </c>
    </row>
    <row r="1250" spans="1:16" s="123" customFormat="1" x14ac:dyDescent="0.25">
      <c r="A1250" s="123">
        <v>2015</v>
      </c>
      <c r="B1250" s="124">
        <v>80</v>
      </c>
      <c r="C1250" s="123" t="s">
        <v>188</v>
      </c>
      <c r="D1250" s="123" t="s">
        <v>331</v>
      </c>
      <c r="E1250" s="123">
        <v>25217</v>
      </c>
      <c r="F1250" s="123">
        <v>15</v>
      </c>
      <c r="G1250" s="123">
        <v>23810025217</v>
      </c>
      <c r="H1250" s="125" t="s">
        <v>480</v>
      </c>
      <c r="I1250" s="123" t="s">
        <v>481</v>
      </c>
      <c r="J1250" s="123" t="s">
        <v>3124</v>
      </c>
      <c r="K1250" s="123">
        <v>15</v>
      </c>
      <c r="L1250" s="126">
        <f t="shared" si="39"/>
        <v>1</v>
      </c>
      <c r="M1250" s="123" t="s">
        <v>3125</v>
      </c>
      <c r="N1250" s="123" t="s">
        <v>367</v>
      </c>
      <c r="O1250" s="123" t="str">
        <f t="shared" si="40"/>
        <v>-</v>
      </c>
      <c r="P1250" s="127" t="s">
        <v>336</v>
      </c>
    </row>
    <row r="1251" spans="1:16" s="123" customFormat="1" x14ac:dyDescent="0.25">
      <c r="A1251" s="123">
        <v>2016</v>
      </c>
      <c r="B1251" s="124">
        <v>80</v>
      </c>
      <c r="C1251" s="123" t="s">
        <v>188</v>
      </c>
      <c r="D1251" s="123" t="s">
        <v>331</v>
      </c>
      <c r="E1251" s="123">
        <v>25217</v>
      </c>
      <c r="F1251" s="123">
        <v>15</v>
      </c>
      <c r="G1251" s="123">
        <v>23810025217</v>
      </c>
      <c r="H1251" s="125" t="s">
        <v>480</v>
      </c>
      <c r="I1251" s="123" t="s">
        <v>481</v>
      </c>
      <c r="J1251" s="123" t="s">
        <v>3126</v>
      </c>
      <c r="K1251" s="123">
        <v>14</v>
      </c>
      <c r="L1251" s="126">
        <f t="shared" si="39"/>
        <v>0.93333333333333335</v>
      </c>
      <c r="M1251" s="123" t="s">
        <v>3127</v>
      </c>
      <c r="N1251" s="123">
        <v>13</v>
      </c>
      <c r="O1251" s="123">
        <f t="shared" si="40"/>
        <v>2</v>
      </c>
      <c r="P1251" s="127" t="s">
        <v>336</v>
      </c>
    </row>
    <row r="1252" spans="1:16" s="123" customFormat="1" x14ac:dyDescent="0.25">
      <c r="A1252" s="123">
        <v>2014</v>
      </c>
      <c r="B1252" s="124">
        <v>80</v>
      </c>
      <c r="C1252" s="123" t="s">
        <v>188</v>
      </c>
      <c r="D1252" s="123" t="s">
        <v>331</v>
      </c>
      <c r="E1252" s="123">
        <v>25510</v>
      </c>
      <c r="F1252" s="123">
        <v>30</v>
      </c>
      <c r="G1252" s="123">
        <v>23810025510</v>
      </c>
      <c r="H1252" s="125" t="s">
        <v>594</v>
      </c>
      <c r="I1252" s="123" t="s">
        <v>595</v>
      </c>
      <c r="J1252" s="123" t="s">
        <v>3128</v>
      </c>
      <c r="K1252" s="123">
        <v>24</v>
      </c>
      <c r="L1252" s="126">
        <f t="shared" si="39"/>
        <v>0.8</v>
      </c>
      <c r="M1252" s="123" t="s">
        <v>3129</v>
      </c>
      <c r="N1252" s="123" t="s">
        <v>367</v>
      </c>
      <c r="O1252" s="123" t="str">
        <f t="shared" si="40"/>
        <v>-</v>
      </c>
      <c r="P1252" s="127" t="s">
        <v>336</v>
      </c>
    </row>
    <row r="1253" spans="1:16" s="123" customFormat="1" x14ac:dyDescent="0.25">
      <c r="A1253" s="123">
        <v>2015</v>
      </c>
      <c r="B1253" s="124">
        <v>80</v>
      </c>
      <c r="C1253" s="123" t="s">
        <v>188</v>
      </c>
      <c r="D1253" s="123" t="s">
        <v>331</v>
      </c>
      <c r="E1253" s="123">
        <v>25510</v>
      </c>
      <c r="F1253" s="123">
        <v>30</v>
      </c>
      <c r="G1253" s="123">
        <v>23810025510</v>
      </c>
      <c r="H1253" s="125" t="s">
        <v>594</v>
      </c>
      <c r="I1253" s="123" t="s">
        <v>595</v>
      </c>
      <c r="J1253" s="123" t="s">
        <v>3130</v>
      </c>
      <c r="K1253" s="123">
        <v>30</v>
      </c>
      <c r="L1253" s="126">
        <f t="shared" si="39"/>
        <v>1</v>
      </c>
      <c r="M1253" s="123" t="s">
        <v>3131</v>
      </c>
      <c r="N1253" s="123" t="s">
        <v>367</v>
      </c>
      <c r="O1253" s="123" t="str">
        <f t="shared" si="40"/>
        <v>-</v>
      </c>
      <c r="P1253" s="127" t="s">
        <v>336</v>
      </c>
    </row>
    <row r="1254" spans="1:16" s="123" customFormat="1" x14ac:dyDescent="0.25">
      <c r="A1254" s="123">
        <v>2016</v>
      </c>
      <c r="B1254" s="124">
        <v>80</v>
      </c>
      <c r="C1254" s="123" t="s">
        <v>188</v>
      </c>
      <c r="D1254" s="123" t="s">
        <v>331</v>
      </c>
      <c r="E1254" s="123">
        <v>25510</v>
      </c>
      <c r="F1254" s="123">
        <v>30</v>
      </c>
      <c r="G1254" s="123">
        <v>23810025510</v>
      </c>
      <c r="H1254" s="125" t="s">
        <v>594</v>
      </c>
      <c r="I1254" s="123" t="s">
        <v>595</v>
      </c>
      <c r="J1254" s="123" t="s">
        <v>3132</v>
      </c>
      <c r="K1254" s="123">
        <v>17</v>
      </c>
      <c r="L1254" s="126">
        <f t="shared" si="39"/>
        <v>0.56666666666666665</v>
      </c>
      <c r="M1254" s="123" t="s">
        <v>3133</v>
      </c>
      <c r="N1254" s="123">
        <v>25</v>
      </c>
      <c r="O1254" s="123">
        <f t="shared" si="40"/>
        <v>5</v>
      </c>
      <c r="P1254" s="127" t="s">
        <v>336</v>
      </c>
    </row>
    <row r="1255" spans="1:16" s="123" customFormat="1" x14ac:dyDescent="0.25">
      <c r="A1255" s="123">
        <v>2014</v>
      </c>
      <c r="B1255" s="124">
        <v>80</v>
      </c>
      <c r="C1255" s="123" t="s">
        <v>188</v>
      </c>
      <c r="D1255" s="123" t="s">
        <v>331</v>
      </c>
      <c r="E1255" s="123">
        <v>30001</v>
      </c>
      <c r="F1255" s="123">
        <v>35</v>
      </c>
      <c r="G1255" s="123">
        <v>23810030001</v>
      </c>
      <c r="H1255" s="125" t="s">
        <v>332</v>
      </c>
      <c r="I1255" s="123" t="s">
        <v>333</v>
      </c>
      <c r="J1255" s="123" t="s">
        <v>3134</v>
      </c>
      <c r="K1255" s="123">
        <v>27</v>
      </c>
      <c r="L1255" s="126">
        <f t="shared" si="39"/>
        <v>0.77142857142857146</v>
      </c>
      <c r="M1255" s="123" t="s">
        <v>3135</v>
      </c>
      <c r="N1255" s="123">
        <v>32</v>
      </c>
      <c r="O1255" s="123">
        <f t="shared" si="40"/>
        <v>3</v>
      </c>
      <c r="P1255" s="127" t="s">
        <v>336</v>
      </c>
    </row>
    <row r="1256" spans="1:16" s="123" customFormat="1" x14ac:dyDescent="0.25">
      <c r="A1256" s="123">
        <v>2015</v>
      </c>
      <c r="B1256" s="124">
        <v>80</v>
      </c>
      <c r="C1256" s="123" t="s">
        <v>188</v>
      </c>
      <c r="D1256" s="123" t="s">
        <v>331</v>
      </c>
      <c r="E1256" s="123">
        <v>30001</v>
      </c>
      <c r="F1256" s="123">
        <v>35</v>
      </c>
      <c r="G1256" s="123">
        <v>23810030001</v>
      </c>
      <c r="H1256" s="125" t="s">
        <v>332</v>
      </c>
      <c r="I1256" s="123" t="s">
        <v>333</v>
      </c>
      <c r="J1256" s="123" t="s">
        <v>3136</v>
      </c>
      <c r="K1256" s="123">
        <v>22</v>
      </c>
      <c r="L1256" s="126">
        <f t="shared" si="39"/>
        <v>0.62857142857142856</v>
      </c>
      <c r="M1256" s="123" t="s">
        <v>3137</v>
      </c>
      <c r="N1256" s="123">
        <v>27</v>
      </c>
      <c r="O1256" s="123">
        <f t="shared" si="40"/>
        <v>8</v>
      </c>
      <c r="P1256" s="127" t="s">
        <v>336</v>
      </c>
    </row>
    <row r="1257" spans="1:16" s="123" customFormat="1" x14ac:dyDescent="0.25">
      <c r="A1257" s="123">
        <v>2016</v>
      </c>
      <c r="B1257" s="124">
        <v>80</v>
      </c>
      <c r="C1257" s="123" t="s">
        <v>188</v>
      </c>
      <c r="D1257" s="123" t="s">
        <v>331</v>
      </c>
      <c r="E1257" s="123">
        <v>30001</v>
      </c>
      <c r="F1257" s="123">
        <v>35</v>
      </c>
      <c r="G1257" s="123">
        <v>23810030001</v>
      </c>
      <c r="H1257" s="125" t="s">
        <v>332</v>
      </c>
      <c r="I1257" s="123" t="s">
        <v>333</v>
      </c>
      <c r="J1257" s="123" t="s">
        <v>3138</v>
      </c>
      <c r="K1257" s="123">
        <v>27</v>
      </c>
      <c r="L1257" s="126">
        <f t="shared" ref="L1257:L1320" si="41">K1257/F1257</f>
        <v>0.77142857142857146</v>
      </c>
      <c r="M1257" s="123" t="s">
        <v>3139</v>
      </c>
      <c r="N1257" s="123">
        <v>28</v>
      </c>
      <c r="O1257" s="123">
        <f t="shared" si="40"/>
        <v>7</v>
      </c>
      <c r="P1257" s="127" t="s">
        <v>336</v>
      </c>
    </row>
    <row r="1258" spans="1:16" s="123" customFormat="1" x14ac:dyDescent="0.25">
      <c r="A1258" s="123">
        <v>2014</v>
      </c>
      <c r="B1258" s="124">
        <v>80</v>
      </c>
      <c r="C1258" s="123" t="s">
        <v>188</v>
      </c>
      <c r="D1258" s="123" t="s">
        <v>331</v>
      </c>
      <c r="E1258" s="123">
        <v>33005</v>
      </c>
      <c r="F1258" s="123">
        <v>30</v>
      </c>
      <c r="G1258" s="123">
        <v>23810033005</v>
      </c>
      <c r="H1258" s="125" t="s">
        <v>363</v>
      </c>
      <c r="I1258" s="123" t="s">
        <v>364</v>
      </c>
      <c r="J1258" s="123" t="s">
        <v>3140</v>
      </c>
      <c r="K1258" s="123">
        <v>59</v>
      </c>
      <c r="L1258" s="126">
        <f t="shared" si="41"/>
        <v>1.9666666666666666</v>
      </c>
      <c r="M1258" s="123" t="s">
        <v>3141</v>
      </c>
      <c r="N1258" s="123" t="s">
        <v>367</v>
      </c>
      <c r="O1258" s="123" t="str">
        <f t="shared" si="40"/>
        <v>-</v>
      </c>
      <c r="P1258" s="127" t="s">
        <v>336</v>
      </c>
    </row>
    <row r="1259" spans="1:16" s="123" customFormat="1" x14ac:dyDescent="0.25">
      <c r="A1259" s="123">
        <v>2015</v>
      </c>
      <c r="B1259" s="124">
        <v>80</v>
      </c>
      <c r="C1259" s="123" t="s">
        <v>188</v>
      </c>
      <c r="D1259" s="123" t="s">
        <v>331</v>
      </c>
      <c r="E1259" s="123">
        <v>33005</v>
      </c>
      <c r="F1259" s="123">
        <v>30</v>
      </c>
      <c r="G1259" s="123">
        <v>23810033005</v>
      </c>
      <c r="H1259" s="125" t="s">
        <v>363</v>
      </c>
      <c r="I1259" s="123" t="s">
        <v>364</v>
      </c>
      <c r="J1259" s="123" t="s">
        <v>3142</v>
      </c>
      <c r="K1259" s="123">
        <v>39</v>
      </c>
      <c r="L1259" s="126">
        <f t="shared" si="41"/>
        <v>1.3</v>
      </c>
      <c r="M1259" s="123" t="s">
        <v>3143</v>
      </c>
      <c r="N1259" s="123" t="s">
        <v>367</v>
      </c>
      <c r="O1259" s="123" t="str">
        <f t="shared" si="40"/>
        <v>-</v>
      </c>
      <c r="P1259" s="127" t="s">
        <v>336</v>
      </c>
    </row>
    <row r="1260" spans="1:16" s="123" customFormat="1" x14ac:dyDescent="0.25">
      <c r="A1260" s="123">
        <v>2016</v>
      </c>
      <c r="B1260" s="124">
        <v>80</v>
      </c>
      <c r="C1260" s="123" t="s">
        <v>188</v>
      </c>
      <c r="D1260" s="123" t="s">
        <v>331</v>
      </c>
      <c r="E1260" s="123">
        <v>33005</v>
      </c>
      <c r="F1260" s="123">
        <v>30</v>
      </c>
      <c r="G1260" s="123">
        <v>23810033005</v>
      </c>
      <c r="H1260" s="125" t="s">
        <v>363</v>
      </c>
      <c r="I1260" s="123" t="s">
        <v>364</v>
      </c>
      <c r="J1260" s="123" t="s">
        <v>3144</v>
      </c>
      <c r="K1260" s="123">
        <v>59</v>
      </c>
      <c r="L1260" s="126">
        <f t="shared" si="41"/>
        <v>1.9666666666666666</v>
      </c>
      <c r="M1260" s="123" t="s">
        <v>3145</v>
      </c>
      <c r="N1260" s="123">
        <v>30</v>
      </c>
      <c r="O1260" s="123">
        <f t="shared" si="40"/>
        <v>0</v>
      </c>
      <c r="P1260" s="127" t="s">
        <v>336</v>
      </c>
    </row>
    <row r="1261" spans="1:16" s="123" customFormat="1" x14ac:dyDescent="0.25">
      <c r="A1261" s="123">
        <v>2014</v>
      </c>
      <c r="B1261" s="124">
        <v>80</v>
      </c>
      <c r="C1261" s="123" t="s">
        <v>188</v>
      </c>
      <c r="D1261" s="123" t="s">
        <v>399</v>
      </c>
      <c r="E1261" s="123">
        <v>25223</v>
      </c>
      <c r="F1261" s="123">
        <v>15</v>
      </c>
      <c r="G1261" s="123">
        <v>23210025223</v>
      </c>
      <c r="H1261" s="125" t="s">
        <v>1215</v>
      </c>
      <c r="I1261" s="123" t="s">
        <v>1216</v>
      </c>
      <c r="J1261" s="123" t="s">
        <v>3146</v>
      </c>
      <c r="K1261" s="123">
        <v>18</v>
      </c>
      <c r="L1261" s="126">
        <f t="shared" si="41"/>
        <v>1.2</v>
      </c>
      <c r="M1261" s="123" t="s">
        <v>3147</v>
      </c>
      <c r="N1261" s="123" t="s">
        <v>367</v>
      </c>
      <c r="O1261" s="123" t="str">
        <f t="shared" si="40"/>
        <v>-</v>
      </c>
      <c r="P1261" s="127" t="s">
        <v>336</v>
      </c>
    </row>
    <row r="1262" spans="1:16" s="123" customFormat="1" x14ac:dyDescent="0.25">
      <c r="A1262" s="123">
        <v>2015</v>
      </c>
      <c r="B1262" s="124">
        <v>80</v>
      </c>
      <c r="C1262" s="123" t="s">
        <v>188</v>
      </c>
      <c r="D1262" s="123" t="s">
        <v>399</v>
      </c>
      <c r="E1262" s="123">
        <v>25223</v>
      </c>
      <c r="F1262" s="123">
        <v>15</v>
      </c>
      <c r="G1262" s="123">
        <v>23210025223</v>
      </c>
      <c r="H1262" s="125" t="s">
        <v>1215</v>
      </c>
      <c r="I1262" s="123" t="s">
        <v>1216</v>
      </c>
      <c r="J1262" s="123" t="s">
        <v>3148</v>
      </c>
      <c r="K1262" s="123">
        <v>17</v>
      </c>
      <c r="L1262" s="126">
        <f t="shared" si="41"/>
        <v>1.1333333333333333</v>
      </c>
      <c r="M1262" s="123" t="s">
        <v>3149</v>
      </c>
      <c r="N1262" s="123" t="s">
        <v>367</v>
      </c>
      <c r="O1262" s="123" t="str">
        <f t="shared" si="40"/>
        <v>-</v>
      </c>
      <c r="P1262" s="127" t="s">
        <v>336</v>
      </c>
    </row>
    <row r="1263" spans="1:16" s="123" customFormat="1" x14ac:dyDescent="0.25">
      <c r="A1263" s="123">
        <v>2016</v>
      </c>
      <c r="B1263" s="124">
        <v>80</v>
      </c>
      <c r="C1263" s="123" t="s">
        <v>188</v>
      </c>
      <c r="D1263" s="123" t="s">
        <v>399</v>
      </c>
      <c r="E1263" s="123">
        <v>25223</v>
      </c>
      <c r="F1263" s="123">
        <v>15</v>
      </c>
      <c r="G1263" s="123">
        <v>23210025223</v>
      </c>
      <c r="H1263" s="125" t="s">
        <v>1215</v>
      </c>
      <c r="I1263" s="123" t="s">
        <v>1216</v>
      </c>
      <c r="J1263" s="123" t="s">
        <v>3150</v>
      </c>
      <c r="K1263" s="123">
        <v>19</v>
      </c>
      <c r="L1263" s="126">
        <f t="shared" si="41"/>
        <v>1.2666666666666666</v>
      </c>
      <c r="M1263" s="123" t="s">
        <v>3151</v>
      </c>
      <c r="N1263" s="123">
        <v>13</v>
      </c>
      <c r="O1263" s="123">
        <f t="shared" si="40"/>
        <v>2</v>
      </c>
      <c r="P1263" s="127" t="s">
        <v>336</v>
      </c>
    </row>
    <row r="1264" spans="1:16" s="123" customFormat="1" x14ac:dyDescent="0.25">
      <c r="A1264" s="123">
        <v>2014</v>
      </c>
      <c r="B1264" s="124">
        <v>80</v>
      </c>
      <c r="C1264" s="123" t="s">
        <v>188</v>
      </c>
      <c r="D1264" s="123" t="s">
        <v>399</v>
      </c>
      <c r="E1264" s="123">
        <v>33411</v>
      </c>
      <c r="F1264" s="123">
        <v>30</v>
      </c>
      <c r="G1264" s="123">
        <v>23210033411</v>
      </c>
      <c r="H1264" s="125" t="s">
        <v>416</v>
      </c>
      <c r="I1264" s="123" t="s">
        <v>417</v>
      </c>
      <c r="J1264" s="123" t="s">
        <v>3152</v>
      </c>
      <c r="K1264" s="123">
        <v>17</v>
      </c>
      <c r="L1264" s="126">
        <f t="shared" si="41"/>
        <v>0.56666666666666665</v>
      </c>
      <c r="M1264" s="123" t="s">
        <v>3153</v>
      </c>
      <c r="N1264" s="123">
        <v>20</v>
      </c>
      <c r="O1264" s="123">
        <f t="shared" si="40"/>
        <v>10</v>
      </c>
      <c r="P1264" s="127" t="s">
        <v>336</v>
      </c>
    </row>
    <row r="1265" spans="1:16" s="123" customFormat="1" x14ac:dyDescent="0.25">
      <c r="A1265" s="123">
        <v>2015</v>
      </c>
      <c r="B1265" s="124">
        <v>80</v>
      </c>
      <c r="C1265" s="123" t="s">
        <v>188</v>
      </c>
      <c r="D1265" s="123" t="s">
        <v>399</v>
      </c>
      <c r="E1265" s="123">
        <v>33411</v>
      </c>
      <c r="F1265" s="123">
        <v>30</v>
      </c>
      <c r="G1265" s="123">
        <v>23210033411</v>
      </c>
      <c r="H1265" s="125" t="s">
        <v>416</v>
      </c>
      <c r="I1265" s="123" t="s">
        <v>417</v>
      </c>
      <c r="J1265" s="123" t="s">
        <v>3154</v>
      </c>
      <c r="K1265" s="123">
        <v>15</v>
      </c>
      <c r="L1265" s="126">
        <f t="shared" si="41"/>
        <v>0.5</v>
      </c>
      <c r="M1265" s="123" t="s">
        <v>3155</v>
      </c>
      <c r="N1265" s="123">
        <v>21</v>
      </c>
      <c r="O1265" s="123">
        <f t="shared" si="40"/>
        <v>9</v>
      </c>
      <c r="P1265" s="127" t="s">
        <v>336</v>
      </c>
    </row>
    <row r="1266" spans="1:16" s="123" customFormat="1" x14ac:dyDescent="0.25">
      <c r="A1266" s="123">
        <v>2016</v>
      </c>
      <c r="B1266" s="124">
        <v>80</v>
      </c>
      <c r="C1266" s="123" t="s">
        <v>188</v>
      </c>
      <c r="D1266" s="123" t="s">
        <v>399</v>
      </c>
      <c r="E1266" s="123">
        <v>33411</v>
      </c>
      <c r="F1266" s="123">
        <v>30</v>
      </c>
      <c r="G1266" s="123">
        <v>23210033411</v>
      </c>
      <c r="H1266" s="125" t="s">
        <v>416</v>
      </c>
      <c r="I1266" s="123" t="s">
        <v>417</v>
      </c>
      <c r="J1266" s="123" t="s">
        <v>3156</v>
      </c>
      <c r="K1266" s="123">
        <v>20</v>
      </c>
      <c r="L1266" s="126">
        <f t="shared" si="41"/>
        <v>0.66666666666666663</v>
      </c>
      <c r="M1266" s="123" t="s">
        <v>3157</v>
      </c>
      <c r="N1266" s="123">
        <v>27</v>
      </c>
      <c r="O1266" s="123">
        <f t="shared" si="40"/>
        <v>3</v>
      </c>
      <c r="P1266" s="127" t="s">
        <v>336</v>
      </c>
    </row>
    <row r="1267" spans="1:16" s="123" customFormat="1" x14ac:dyDescent="0.25">
      <c r="A1267" s="123">
        <v>2014</v>
      </c>
      <c r="B1267" s="124">
        <v>80</v>
      </c>
      <c r="C1267" s="123" t="s">
        <v>189</v>
      </c>
      <c r="D1267" s="123" t="s">
        <v>331</v>
      </c>
      <c r="E1267" s="123">
        <v>25218</v>
      </c>
      <c r="F1267" s="123">
        <v>50</v>
      </c>
      <c r="G1267" s="123">
        <v>23810025218</v>
      </c>
      <c r="H1267" s="125" t="s">
        <v>488</v>
      </c>
      <c r="I1267" s="123" t="s">
        <v>489</v>
      </c>
      <c r="J1267" s="123" t="s">
        <v>3158</v>
      </c>
      <c r="K1267" s="123">
        <v>60</v>
      </c>
      <c r="L1267" s="126">
        <f t="shared" si="41"/>
        <v>1.2</v>
      </c>
      <c r="M1267" s="123" t="s">
        <v>3159</v>
      </c>
      <c r="N1267" s="123" t="s">
        <v>367</v>
      </c>
      <c r="O1267" s="123" t="str">
        <f t="shared" si="40"/>
        <v>-</v>
      </c>
      <c r="P1267" s="127" t="s">
        <v>336</v>
      </c>
    </row>
    <row r="1268" spans="1:16" s="123" customFormat="1" x14ac:dyDescent="0.25">
      <c r="A1268" s="123">
        <v>2015</v>
      </c>
      <c r="B1268" s="124">
        <v>80</v>
      </c>
      <c r="C1268" s="123" t="s">
        <v>189</v>
      </c>
      <c r="D1268" s="123" t="s">
        <v>331</v>
      </c>
      <c r="E1268" s="123">
        <v>25218</v>
      </c>
      <c r="F1268" s="123">
        <v>50</v>
      </c>
      <c r="G1268" s="123">
        <v>23810025218</v>
      </c>
      <c r="H1268" s="125" t="s">
        <v>488</v>
      </c>
      <c r="I1268" s="123" t="s">
        <v>489</v>
      </c>
      <c r="J1268" s="123" t="s">
        <v>3160</v>
      </c>
      <c r="K1268" s="123">
        <v>77</v>
      </c>
      <c r="L1268" s="126">
        <f t="shared" si="41"/>
        <v>1.54</v>
      </c>
      <c r="M1268" s="123" t="s">
        <v>3161</v>
      </c>
      <c r="N1268" s="123" t="s">
        <v>367</v>
      </c>
      <c r="O1268" s="123" t="str">
        <f t="shared" si="40"/>
        <v>-</v>
      </c>
      <c r="P1268" s="127" t="s">
        <v>336</v>
      </c>
    </row>
    <row r="1269" spans="1:16" s="123" customFormat="1" x14ac:dyDescent="0.25">
      <c r="A1269" s="123">
        <v>2016</v>
      </c>
      <c r="B1269" s="124">
        <v>80</v>
      </c>
      <c r="C1269" s="123" t="s">
        <v>189</v>
      </c>
      <c r="D1269" s="123" t="s">
        <v>331</v>
      </c>
      <c r="E1269" s="123">
        <v>25218</v>
      </c>
      <c r="F1269" s="123">
        <v>50</v>
      </c>
      <c r="G1269" s="123">
        <v>23810025218</v>
      </c>
      <c r="H1269" s="125" t="s">
        <v>488</v>
      </c>
      <c r="I1269" s="123" t="s">
        <v>489</v>
      </c>
      <c r="J1269" s="123" t="s">
        <v>3162</v>
      </c>
      <c r="K1269" s="123">
        <v>83</v>
      </c>
      <c r="L1269" s="126">
        <f t="shared" si="41"/>
        <v>1.66</v>
      </c>
      <c r="M1269" s="123" t="s">
        <v>3163</v>
      </c>
      <c r="N1269" s="123">
        <v>47</v>
      </c>
      <c r="O1269" s="123">
        <f t="shared" si="40"/>
        <v>3</v>
      </c>
      <c r="P1269" s="127" t="s">
        <v>336</v>
      </c>
    </row>
    <row r="1270" spans="1:16" s="123" customFormat="1" x14ac:dyDescent="0.25">
      <c r="A1270" s="123">
        <v>2014</v>
      </c>
      <c r="B1270" s="124">
        <v>80</v>
      </c>
      <c r="C1270" s="123" t="s">
        <v>189</v>
      </c>
      <c r="D1270" s="123" t="s">
        <v>331</v>
      </c>
      <c r="E1270" s="123">
        <v>25408</v>
      </c>
      <c r="F1270" s="123">
        <v>10</v>
      </c>
      <c r="G1270" s="123">
        <v>23810025408</v>
      </c>
      <c r="H1270" s="125" t="s">
        <v>988</v>
      </c>
      <c r="I1270" s="123" t="s">
        <v>989</v>
      </c>
      <c r="J1270" s="123" t="s">
        <v>3164</v>
      </c>
      <c r="K1270" s="123">
        <v>14</v>
      </c>
      <c r="L1270" s="126">
        <f t="shared" si="41"/>
        <v>1.4</v>
      </c>
      <c r="M1270" s="123" t="s">
        <v>3165</v>
      </c>
      <c r="N1270" s="123">
        <v>8</v>
      </c>
      <c r="O1270" s="123">
        <f t="shared" si="40"/>
        <v>2</v>
      </c>
      <c r="P1270" s="127" t="s">
        <v>336</v>
      </c>
    </row>
    <row r="1271" spans="1:16" s="123" customFormat="1" x14ac:dyDescent="0.25">
      <c r="A1271" s="123">
        <v>2015</v>
      </c>
      <c r="B1271" s="124">
        <v>80</v>
      </c>
      <c r="C1271" s="123" t="s">
        <v>189</v>
      </c>
      <c r="D1271" s="123" t="s">
        <v>331</v>
      </c>
      <c r="E1271" s="123">
        <v>25408</v>
      </c>
      <c r="F1271" s="123">
        <v>10</v>
      </c>
      <c r="G1271" s="123">
        <v>23810025408</v>
      </c>
      <c r="H1271" s="125" t="s">
        <v>988</v>
      </c>
      <c r="I1271" s="123" t="s">
        <v>989</v>
      </c>
      <c r="J1271" s="123" t="s">
        <v>3166</v>
      </c>
      <c r="K1271" s="123">
        <v>20</v>
      </c>
      <c r="L1271" s="126">
        <f t="shared" si="41"/>
        <v>2</v>
      </c>
      <c r="M1271" s="123" t="s">
        <v>3167</v>
      </c>
      <c r="N1271" s="123">
        <v>10</v>
      </c>
      <c r="O1271" s="123">
        <f t="shared" si="40"/>
        <v>0</v>
      </c>
      <c r="P1271" s="127" t="s">
        <v>336</v>
      </c>
    </row>
    <row r="1272" spans="1:16" s="123" customFormat="1" x14ac:dyDescent="0.25">
      <c r="A1272" s="123">
        <v>2016</v>
      </c>
      <c r="B1272" s="124">
        <v>80</v>
      </c>
      <c r="C1272" s="123" t="s">
        <v>189</v>
      </c>
      <c r="D1272" s="123" t="s">
        <v>331</v>
      </c>
      <c r="E1272" s="123">
        <v>25408</v>
      </c>
      <c r="F1272" s="123">
        <v>10</v>
      </c>
      <c r="G1272" s="123">
        <v>23810025408</v>
      </c>
      <c r="H1272" s="125" t="s">
        <v>988</v>
      </c>
      <c r="I1272" s="123" t="s">
        <v>989</v>
      </c>
      <c r="J1272" s="123" t="s">
        <v>3168</v>
      </c>
      <c r="K1272" s="123">
        <v>17</v>
      </c>
      <c r="L1272" s="126">
        <f t="shared" si="41"/>
        <v>1.7</v>
      </c>
      <c r="M1272" s="123" t="s">
        <v>3169</v>
      </c>
      <c r="N1272" s="123">
        <v>10</v>
      </c>
      <c r="O1272" s="123">
        <f t="shared" si="40"/>
        <v>0</v>
      </c>
      <c r="P1272" s="127" t="s">
        <v>336</v>
      </c>
    </row>
    <row r="1273" spans="1:16" s="123" customFormat="1" x14ac:dyDescent="0.25">
      <c r="A1273" s="123">
        <v>2014</v>
      </c>
      <c r="B1273" s="124">
        <v>80</v>
      </c>
      <c r="C1273" s="123" t="s">
        <v>189</v>
      </c>
      <c r="D1273" s="123" t="s">
        <v>331</v>
      </c>
      <c r="E1273" s="123">
        <v>31107</v>
      </c>
      <c r="F1273" s="123">
        <v>24</v>
      </c>
      <c r="G1273" s="123">
        <v>23810031107</v>
      </c>
      <c r="H1273" s="125" t="s">
        <v>3170</v>
      </c>
      <c r="I1273" s="123" t="s">
        <v>3171</v>
      </c>
      <c r="J1273" s="123" t="s">
        <v>3172</v>
      </c>
      <c r="K1273" s="123">
        <v>48</v>
      </c>
      <c r="L1273" s="126">
        <f t="shared" si="41"/>
        <v>2</v>
      </c>
      <c r="M1273" s="123" t="s">
        <v>3173</v>
      </c>
      <c r="N1273" s="123">
        <v>23</v>
      </c>
      <c r="O1273" s="123">
        <f t="shared" si="40"/>
        <v>1</v>
      </c>
      <c r="P1273" s="127" t="s">
        <v>336</v>
      </c>
    </row>
    <row r="1274" spans="1:16" s="123" customFormat="1" x14ac:dyDescent="0.25">
      <c r="A1274" s="123">
        <v>2015</v>
      </c>
      <c r="B1274" s="124">
        <v>80</v>
      </c>
      <c r="C1274" s="123" t="s">
        <v>189</v>
      </c>
      <c r="D1274" s="123" t="s">
        <v>331</v>
      </c>
      <c r="E1274" s="123">
        <v>31107</v>
      </c>
      <c r="F1274" s="123">
        <v>24</v>
      </c>
      <c r="G1274" s="123">
        <v>23810031107</v>
      </c>
      <c r="H1274" s="125" t="s">
        <v>3170</v>
      </c>
      <c r="I1274" s="123" t="s">
        <v>3171</v>
      </c>
      <c r="J1274" s="123" t="s">
        <v>3174</v>
      </c>
      <c r="K1274" s="123">
        <v>43</v>
      </c>
      <c r="L1274" s="126">
        <f t="shared" si="41"/>
        <v>1.7916666666666667</v>
      </c>
      <c r="M1274" s="123" t="s">
        <v>3175</v>
      </c>
      <c r="N1274" s="123">
        <v>24</v>
      </c>
      <c r="O1274" s="123">
        <f t="shared" si="40"/>
        <v>0</v>
      </c>
      <c r="P1274" s="127" t="s">
        <v>336</v>
      </c>
    </row>
    <row r="1275" spans="1:16" s="123" customFormat="1" x14ac:dyDescent="0.25">
      <c r="A1275" s="123">
        <v>2016</v>
      </c>
      <c r="B1275" s="124">
        <v>80</v>
      </c>
      <c r="C1275" s="123" t="s">
        <v>189</v>
      </c>
      <c r="D1275" s="123" t="s">
        <v>331</v>
      </c>
      <c r="E1275" s="123">
        <v>31107</v>
      </c>
      <c r="F1275" s="123">
        <v>24</v>
      </c>
      <c r="G1275" s="123">
        <v>23810031107</v>
      </c>
      <c r="H1275" s="125" t="s">
        <v>3170</v>
      </c>
      <c r="I1275" s="123" t="s">
        <v>3171</v>
      </c>
      <c r="J1275" s="123" t="s">
        <v>3176</v>
      </c>
      <c r="K1275" s="123">
        <v>35</v>
      </c>
      <c r="L1275" s="126">
        <f t="shared" si="41"/>
        <v>1.4583333333333333</v>
      </c>
      <c r="M1275" s="123" t="s">
        <v>3177</v>
      </c>
      <c r="N1275" s="123">
        <v>23</v>
      </c>
      <c r="O1275" s="123">
        <f t="shared" si="40"/>
        <v>1</v>
      </c>
      <c r="P1275" s="127" t="s">
        <v>336</v>
      </c>
    </row>
    <row r="1276" spans="1:16" s="123" customFormat="1" x14ac:dyDescent="0.25">
      <c r="A1276" s="123">
        <v>2014</v>
      </c>
      <c r="B1276" s="124">
        <v>80</v>
      </c>
      <c r="C1276" s="123" t="s">
        <v>189</v>
      </c>
      <c r="D1276" s="123" t="s">
        <v>331</v>
      </c>
      <c r="E1276" s="123">
        <v>32209</v>
      </c>
      <c r="F1276" s="123">
        <v>15</v>
      </c>
      <c r="G1276" s="123">
        <v>23810032209</v>
      </c>
      <c r="H1276" s="125" t="s">
        <v>3178</v>
      </c>
      <c r="I1276" s="123" t="s">
        <v>3179</v>
      </c>
      <c r="J1276" s="123" t="s">
        <v>3180</v>
      </c>
      <c r="K1276" s="123">
        <v>19</v>
      </c>
      <c r="L1276" s="126">
        <f t="shared" si="41"/>
        <v>1.2666666666666666</v>
      </c>
      <c r="M1276" s="123" t="s">
        <v>3181</v>
      </c>
      <c r="N1276" s="123" t="s">
        <v>367</v>
      </c>
      <c r="O1276" s="123" t="str">
        <f t="shared" si="40"/>
        <v>-</v>
      </c>
      <c r="P1276" s="127" t="s">
        <v>336</v>
      </c>
    </row>
    <row r="1277" spans="1:16" s="123" customFormat="1" x14ac:dyDescent="0.25">
      <c r="A1277" s="123">
        <v>2015</v>
      </c>
      <c r="B1277" s="124">
        <v>80</v>
      </c>
      <c r="C1277" s="123" t="s">
        <v>189</v>
      </c>
      <c r="D1277" s="123" t="s">
        <v>331</v>
      </c>
      <c r="E1277" s="123">
        <v>32209</v>
      </c>
      <c r="F1277" s="123">
        <v>15</v>
      </c>
      <c r="G1277" s="123">
        <v>23810032209</v>
      </c>
      <c r="H1277" s="125" t="s">
        <v>3178</v>
      </c>
      <c r="I1277" s="123" t="s">
        <v>3179</v>
      </c>
      <c r="J1277" s="123" t="s">
        <v>3182</v>
      </c>
      <c r="K1277" s="123">
        <v>15</v>
      </c>
      <c r="L1277" s="126">
        <f t="shared" si="41"/>
        <v>1</v>
      </c>
      <c r="M1277" s="123" t="s">
        <v>3183</v>
      </c>
      <c r="N1277" s="123" t="s">
        <v>367</v>
      </c>
      <c r="O1277" s="123" t="str">
        <f t="shared" si="40"/>
        <v>-</v>
      </c>
      <c r="P1277" s="127" t="s">
        <v>336</v>
      </c>
    </row>
    <row r="1278" spans="1:16" s="123" customFormat="1" x14ac:dyDescent="0.25">
      <c r="A1278" s="123">
        <v>2016</v>
      </c>
      <c r="B1278" s="124">
        <v>80</v>
      </c>
      <c r="C1278" s="123" t="s">
        <v>189</v>
      </c>
      <c r="D1278" s="123" t="s">
        <v>331</v>
      </c>
      <c r="E1278" s="123">
        <v>32209</v>
      </c>
      <c r="F1278" s="123">
        <v>15</v>
      </c>
      <c r="G1278" s="123">
        <v>23810032209</v>
      </c>
      <c r="H1278" s="125" t="s">
        <v>3178</v>
      </c>
      <c r="I1278" s="123" t="s">
        <v>3179</v>
      </c>
      <c r="J1278" s="123" t="s">
        <v>3184</v>
      </c>
      <c r="K1278" s="123">
        <v>16</v>
      </c>
      <c r="L1278" s="126">
        <f t="shared" si="41"/>
        <v>1.0666666666666667</v>
      </c>
      <c r="M1278" s="123" t="s">
        <v>3185</v>
      </c>
      <c r="N1278" s="123">
        <v>14</v>
      </c>
      <c r="O1278" s="123">
        <f t="shared" si="40"/>
        <v>1</v>
      </c>
      <c r="P1278" s="127" t="s">
        <v>336</v>
      </c>
    </row>
    <row r="1279" spans="1:16" s="123" customFormat="1" x14ac:dyDescent="0.25">
      <c r="A1279" s="123">
        <v>2014</v>
      </c>
      <c r="B1279" s="124">
        <v>80</v>
      </c>
      <c r="C1279" s="123" t="s">
        <v>189</v>
      </c>
      <c r="D1279" s="123" t="s">
        <v>399</v>
      </c>
      <c r="E1279" s="123">
        <v>25218</v>
      </c>
      <c r="F1279" s="123">
        <v>15</v>
      </c>
      <c r="G1279" s="123">
        <v>23210025218</v>
      </c>
      <c r="H1279" s="125" t="s">
        <v>2056</v>
      </c>
      <c r="I1279" s="123" t="s">
        <v>2057</v>
      </c>
      <c r="J1279" s="123" t="s">
        <v>3186</v>
      </c>
      <c r="K1279" s="123">
        <v>51</v>
      </c>
      <c r="L1279" s="126">
        <f t="shared" si="41"/>
        <v>3.4</v>
      </c>
      <c r="M1279" s="123" t="s">
        <v>3187</v>
      </c>
      <c r="N1279" s="123">
        <v>12</v>
      </c>
      <c r="O1279" s="123">
        <f t="shared" si="40"/>
        <v>3</v>
      </c>
      <c r="P1279" s="127" t="s">
        <v>336</v>
      </c>
    </row>
    <row r="1280" spans="1:16" s="123" customFormat="1" x14ac:dyDescent="0.25">
      <c r="A1280" s="123">
        <v>2015</v>
      </c>
      <c r="B1280" s="124">
        <v>80</v>
      </c>
      <c r="C1280" s="123" t="s">
        <v>189</v>
      </c>
      <c r="D1280" s="123" t="s">
        <v>399</v>
      </c>
      <c r="E1280" s="123">
        <v>25218</v>
      </c>
      <c r="F1280" s="123">
        <v>10</v>
      </c>
      <c r="G1280" s="123">
        <v>23210025218</v>
      </c>
      <c r="H1280" s="125" t="s">
        <v>2056</v>
      </c>
      <c r="I1280" s="123" t="s">
        <v>2057</v>
      </c>
      <c r="J1280" s="123" t="s">
        <v>3188</v>
      </c>
      <c r="K1280" s="123">
        <v>41</v>
      </c>
      <c r="L1280" s="126">
        <f t="shared" si="41"/>
        <v>4.0999999999999996</v>
      </c>
      <c r="M1280" s="123" t="s">
        <v>3189</v>
      </c>
      <c r="N1280" s="123">
        <v>10</v>
      </c>
      <c r="O1280" s="123">
        <f t="shared" si="40"/>
        <v>0</v>
      </c>
      <c r="P1280" s="127" t="s">
        <v>336</v>
      </c>
    </row>
    <row r="1281" spans="1:16" s="123" customFormat="1" x14ac:dyDescent="0.25">
      <c r="A1281" s="123">
        <v>2016</v>
      </c>
      <c r="B1281" s="124">
        <v>80</v>
      </c>
      <c r="C1281" s="123" t="s">
        <v>189</v>
      </c>
      <c r="D1281" s="123" t="s">
        <v>399</v>
      </c>
      <c r="E1281" s="123">
        <v>25218</v>
      </c>
      <c r="F1281" s="123">
        <v>10</v>
      </c>
      <c r="G1281" s="123">
        <v>23210025218</v>
      </c>
      <c r="H1281" s="125" t="s">
        <v>2056</v>
      </c>
      <c r="I1281" s="123" t="s">
        <v>2057</v>
      </c>
      <c r="J1281" s="123" t="s">
        <v>3190</v>
      </c>
      <c r="K1281" s="123">
        <v>39</v>
      </c>
      <c r="L1281" s="126">
        <f t="shared" si="41"/>
        <v>3.9</v>
      </c>
      <c r="M1281" s="123" t="s">
        <v>3191</v>
      </c>
      <c r="N1281" s="123">
        <v>10</v>
      </c>
      <c r="O1281" s="123">
        <f t="shared" si="40"/>
        <v>0</v>
      </c>
      <c r="P1281" s="127" t="s">
        <v>336</v>
      </c>
    </row>
    <row r="1282" spans="1:16" s="123" customFormat="1" x14ac:dyDescent="0.25">
      <c r="A1282" s="123">
        <v>2014</v>
      </c>
      <c r="B1282" s="124">
        <v>80</v>
      </c>
      <c r="C1282" s="123" t="s">
        <v>189</v>
      </c>
      <c r="D1282" s="123" t="s">
        <v>399</v>
      </c>
      <c r="E1282" s="123">
        <v>25434</v>
      </c>
      <c r="F1282" s="123">
        <v>15</v>
      </c>
      <c r="G1282" s="123">
        <v>23210025434</v>
      </c>
      <c r="H1282" s="125" t="s">
        <v>1038</v>
      </c>
      <c r="I1282" s="123" t="s">
        <v>989</v>
      </c>
      <c r="J1282" s="123" t="s">
        <v>3192</v>
      </c>
      <c r="K1282" s="123">
        <v>19</v>
      </c>
      <c r="L1282" s="126">
        <f t="shared" si="41"/>
        <v>1.2666666666666666</v>
      </c>
      <c r="M1282" s="123" t="s">
        <v>3193</v>
      </c>
      <c r="N1282" s="123">
        <v>12</v>
      </c>
      <c r="O1282" s="123">
        <f t="shared" si="40"/>
        <v>3</v>
      </c>
      <c r="P1282" s="127" t="s">
        <v>336</v>
      </c>
    </row>
    <row r="1283" spans="1:16" s="123" customFormat="1" x14ac:dyDescent="0.25">
      <c r="A1283" s="123">
        <v>2015</v>
      </c>
      <c r="B1283" s="124">
        <v>80</v>
      </c>
      <c r="C1283" s="123" t="s">
        <v>189</v>
      </c>
      <c r="D1283" s="123" t="s">
        <v>399</v>
      </c>
      <c r="E1283" s="123">
        <v>25434</v>
      </c>
      <c r="F1283" s="123">
        <v>10</v>
      </c>
      <c r="G1283" s="123">
        <v>23210025434</v>
      </c>
      <c r="H1283" s="125" t="s">
        <v>1038</v>
      </c>
      <c r="I1283" s="123" t="s">
        <v>989</v>
      </c>
      <c r="J1283" s="123" t="s">
        <v>3194</v>
      </c>
      <c r="K1283" s="123">
        <v>14</v>
      </c>
      <c r="L1283" s="126">
        <f t="shared" si="41"/>
        <v>1.4</v>
      </c>
      <c r="M1283" s="123" t="s">
        <v>3195</v>
      </c>
      <c r="N1283" s="123">
        <v>8</v>
      </c>
      <c r="O1283" s="123">
        <f t="shared" ref="O1283:O1346" si="42">IFERROR(F1283-N1283,"-")</f>
        <v>2</v>
      </c>
      <c r="P1283" s="127" t="s">
        <v>336</v>
      </c>
    </row>
    <row r="1284" spans="1:16" s="123" customFormat="1" x14ac:dyDescent="0.25">
      <c r="A1284" s="123">
        <v>2016</v>
      </c>
      <c r="B1284" s="124">
        <v>80</v>
      </c>
      <c r="C1284" s="123" t="s">
        <v>189</v>
      </c>
      <c r="D1284" s="123" t="s">
        <v>399</v>
      </c>
      <c r="E1284" s="123">
        <v>25434</v>
      </c>
      <c r="F1284" s="123">
        <v>10</v>
      </c>
      <c r="G1284" s="123">
        <v>23210025434</v>
      </c>
      <c r="H1284" s="125" t="s">
        <v>1038</v>
      </c>
      <c r="I1284" s="123" t="s">
        <v>989</v>
      </c>
      <c r="J1284" s="123" t="s">
        <v>3196</v>
      </c>
      <c r="K1284" s="123">
        <v>22</v>
      </c>
      <c r="L1284" s="126">
        <f t="shared" si="41"/>
        <v>2.2000000000000002</v>
      </c>
      <c r="M1284" s="123" t="s">
        <v>3197</v>
      </c>
      <c r="N1284" s="123">
        <v>10</v>
      </c>
      <c r="O1284" s="123">
        <f t="shared" si="42"/>
        <v>0</v>
      </c>
      <c r="P1284" s="127" t="s">
        <v>336</v>
      </c>
    </row>
    <row r="1285" spans="1:16" s="123" customFormat="1" x14ac:dyDescent="0.25">
      <c r="A1285" s="123">
        <v>2014</v>
      </c>
      <c r="B1285" s="124">
        <v>80</v>
      </c>
      <c r="C1285" s="123" t="s">
        <v>190</v>
      </c>
      <c r="D1285" s="123" t="s">
        <v>331</v>
      </c>
      <c r="E1285" s="123">
        <v>23303</v>
      </c>
      <c r="F1285" s="123">
        <v>15</v>
      </c>
      <c r="G1285" s="123">
        <v>23810023303</v>
      </c>
      <c r="H1285" s="125" t="s">
        <v>3198</v>
      </c>
      <c r="I1285" s="123" t="s">
        <v>3199</v>
      </c>
      <c r="J1285" s="123" t="s">
        <v>3200</v>
      </c>
      <c r="K1285" s="123">
        <v>6</v>
      </c>
      <c r="L1285" s="126">
        <f t="shared" si="41"/>
        <v>0.4</v>
      </c>
      <c r="M1285" s="123" t="s">
        <v>3201</v>
      </c>
      <c r="N1285" s="123">
        <v>9</v>
      </c>
      <c r="O1285" s="123">
        <f t="shared" si="42"/>
        <v>6</v>
      </c>
      <c r="P1285" s="127" t="s">
        <v>336</v>
      </c>
    </row>
    <row r="1286" spans="1:16" s="123" customFormat="1" x14ac:dyDescent="0.25">
      <c r="A1286" s="123">
        <v>2015</v>
      </c>
      <c r="B1286" s="124">
        <v>80</v>
      </c>
      <c r="C1286" s="123" t="s">
        <v>190</v>
      </c>
      <c r="D1286" s="123" t="s">
        <v>331</v>
      </c>
      <c r="E1286" s="123">
        <v>23303</v>
      </c>
      <c r="F1286" s="123">
        <v>15</v>
      </c>
      <c r="G1286" s="123">
        <v>23810023303</v>
      </c>
      <c r="H1286" s="125" t="s">
        <v>3198</v>
      </c>
      <c r="I1286" s="123" t="s">
        <v>3199</v>
      </c>
      <c r="J1286" s="123" t="s">
        <v>3202</v>
      </c>
      <c r="K1286" s="123">
        <v>9</v>
      </c>
      <c r="L1286" s="126">
        <f t="shared" si="41"/>
        <v>0.6</v>
      </c>
      <c r="M1286" s="123" t="s">
        <v>3203</v>
      </c>
      <c r="N1286" s="123">
        <v>11</v>
      </c>
      <c r="O1286" s="123">
        <f t="shared" si="42"/>
        <v>4</v>
      </c>
      <c r="P1286" s="127" t="s">
        <v>336</v>
      </c>
    </row>
    <row r="1287" spans="1:16" s="123" customFormat="1" x14ac:dyDescent="0.25">
      <c r="A1287" s="123">
        <v>2016</v>
      </c>
      <c r="B1287" s="124">
        <v>80</v>
      </c>
      <c r="C1287" s="123" t="s">
        <v>190</v>
      </c>
      <c r="D1287" s="123" t="s">
        <v>331</v>
      </c>
      <c r="E1287" s="123">
        <v>23303</v>
      </c>
      <c r="F1287" s="123">
        <v>15</v>
      </c>
      <c r="G1287" s="123">
        <v>23810023303</v>
      </c>
      <c r="H1287" s="125" t="s">
        <v>3198</v>
      </c>
      <c r="I1287" s="123" t="s">
        <v>3199</v>
      </c>
      <c r="J1287" s="123" t="s">
        <v>3204</v>
      </c>
      <c r="K1287" s="123">
        <v>7</v>
      </c>
      <c r="L1287" s="126">
        <f t="shared" si="41"/>
        <v>0.46666666666666667</v>
      </c>
      <c r="M1287" s="123" t="s">
        <v>3205</v>
      </c>
      <c r="N1287" s="123">
        <v>9</v>
      </c>
      <c r="O1287" s="123">
        <f t="shared" si="42"/>
        <v>6</v>
      </c>
      <c r="P1287" s="127" t="s">
        <v>336</v>
      </c>
    </row>
    <row r="1288" spans="1:16" s="123" customFormat="1" x14ac:dyDescent="0.25">
      <c r="A1288" s="123">
        <v>2014</v>
      </c>
      <c r="B1288" s="124">
        <v>80</v>
      </c>
      <c r="C1288" s="123" t="s">
        <v>190</v>
      </c>
      <c r="D1288" s="123" t="s">
        <v>331</v>
      </c>
      <c r="E1288" s="123">
        <v>25406</v>
      </c>
      <c r="F1288" s="123">
        <v>15</v>
      </c>
      <c r="G1288" s="123">
        <v>23810025406</v>
      </c>
      <c r="H1288" s="125" t="s">
        <v>2871</v>
      </c>
      <c r="I1288" s="123" t="s">
        <v>2872</v>
      </c>
      <c r="J1288" s="123" t="s">
        <v>3206</v>
      </c>
      <c r="K1288" s="123">
        <v>2</v>
      </c>
      <c r="L1288" s="126">
        <f t="shared" si="41"/>
        <v>0.13333333333333333</v>
      </c>
      <c r="M1288" s="123" t="s">
        <v>3207</v>
      </c>
      <c r="N1288" s="123">
        <v>9</v>
      </c>
      <c r="O1288" s="123">
        <f t="shared" si="42"/>
        <v>6</v>
      </c>
      <c r="P1288" s="127" t="s">
        <v>336</v>
      </c>
    </row>
    <row r="1289" spans="1:16" s="123" customFormat="1" x14ac:dyDescent="0.25">
      <c r="A1289" s="123">
        <v>2015</v>
      </c>
      <c r="B1289" s="124">
        <v>80</v>
      </c>
      <c r="C1289" s="123" t="s">
        <v>190</v>
      </c>
      <c r="D1289" s="123" t="s">
        <v>331</v>
      </c>
      <c r="E1289" s="123">
        <v>25406</v>
      </c>
      <c r="F1289" s="123">
        <v>15</v>
      </c>
      <c r="G1289" s="123">
        <v>23810025406</v>
      </c>
      <c r="H1289" s="125" t="s">
        <v>2871</v>
      </c>
      <c r="I1289" s="123" t="s">
        <v>2872</v>
      </c>
      <c r="J1289" s="123" t="s">
        <v>3208</v>
      </c>
      <c r="K1289" s="123">
        <v>5</v>
      </c>
      <c r="L1289" s="126">
        <f t="shared" si="41"/>
        <v>0.33333333333333331</v>
      </c>
      <c r="M1289" s="123" t="s">
        <v>3209</v>
      </c>
      <c r="N1289" s="123">
        <v>8</v>
      </c>
      <c r="O1289" s="123">
        <f t="shared" si="42"/>
        <v>7</v>
      </c>
      <c r="P1289" s="127" t="s">
        <v>336</v>
      </c>
    </row>
    <row r="1290" spans="1:16" s="123" customFormat="1" x14ac:dyDescent="0.25">
      <c r="A1290" s="123">
        <v>2016</v>
      </c>
      <c r="B1290" s="124">
        <v>80</v>
      </c>
      <c r="C1290" s="123" t="s">
        <v>190</v>
      </c>
      <c r="D1290" s="123" t="s">
        <v>331</v>
      </c>
      <c r="E1290" s="123">
        <v>25406</v>
      </c>
      <c r="F1290" s="123">
        <v>15</v>
      </c>
      <c r="G1290" s="123">
        <v>23810025406</v>
      </c>
      <c r="H1290" s="125" t="s">
        <v>2871</v>
      </c>
      <c r="I1290" s="123" t="s">
        <v>2872</v>
      </c>
      <c r="J1290" s="123" t="s">
        <v>3210</v>
      </c>
      <c r="K1290" s="123">
        <v>10</v>
      </c>
      <c r="L1290" s="126">
        <f t="shared" si="41"/>
        <v>0.66666666666666663</v>
      </c>
      <c r="M1290" s="123" t="s">
        <v>3211</v>
      </c>
      <c r="N1290" s="123">
        <v>12</v>
      </c>
      <c r="O1290" s="123">
        <f t="shared" si="42"/>
        <v>3</v>
      </c>
      <c r="P1290" s="127" t="s">
        <v>336</v>
      </c>
    </row>
    <row r="1291" spans="1:16" s="123" customFormat="1" x14ac:dyDescent="0.25">
      <c r="A1291" s="123">
        <v>2014</v>
      </c>
      <c r="B1291" s="124">
        <v>80</v>
      </c>
      <c r="C1291" s="123" t="s">
        <v>190</v>
      </c>
      <c r="D1291" s="123" t="s">
        <v>331</v>
      </c>
      <c r="E1291" s="123">
        <v>30001</v>
      </c>
      <c r="F1291" s="123">
        <v>18</v>
      </c>
      <c r="G1291" s="123">
        <v>23810030001</v>
      </c>
      <c r="H1291" s="125" t="s">
        <v>332</v>
      </c>
      <c r="I1291" s="123" t="s">
        <v>333</v>
      </c>
      <c r="J1291" s="123" t="s">
        <v>3212</v>
      </c>
      <c r="K1291" s="123">
        <v>7</v>
      </c>
      <c r="L1291" s="126">
        <f t="shared" si="41"/>
        <v>0.3888888888888889</v>
      </c>
      <c r="M1291" s="123" t="s">
        <v>3213</v>
      </c>
      <c r="N1291" s="123">
        <v>17</v>
      </c>
      <c r="O1291" s="123">
        <f t="shared" si="42"/>
        <v>1</v>
      </c>
      <c r="P1291" s="127" t="s">
        <v>336</v>
      </c>
    </row>
    <row r="1292" spans="1:16" s="123" customFormat="1" x14ac:dyDescent="0.25">
      <c r="A1292" s="123">
        <v>2015</v>
      </c>
      <c r="B1292" s="124">
        <v>80</v>
      </c>
      <c r="C1292" s="123" t="s">
        <v>190</v>
      </c>
      <c r="D1292" s="123" t="s">
        <v>331</v>
      </c>
      <c r="E1292" s="123">
        <v>30001</v>
      </c>
      <c r="F1292" s="123">
        <v>18</v>
      </c>
      <c r="G1292" s="123">
        <v>23810030001</v>
      </c>
      <c r="H1292" s="125" t="s">
        <v>332</v>
      </c>
      <c r="I1292" s="123" t="s">
        <v>333</v>
      </c>
      <c r="J1292" s="123" t="s">
        <v>3214</v>
      </c>
      <c r="K1292" s="123">
        <v>4</v>
      </c>
      <c r="L1292" s="126">
        <f t="shared" si="41"/>
        <v>0.22222222222222221</v>
      </c>
      <c r="M1292" s="123" t="s">
        <v>3215</v>
      </c>
      <c r="N1292" s="123">
        <v>12</v>
      </c>
      <c r="O1292" s="123">
        <f t="shared" si="42"/>
        <v>6</v>
      </c>
      <c r="P1292" s="127" t="s">
        <v>336</v>
      </c>
    </row>
    <row r="1293" spans="1:16" s="123" customFormat="1" x14ac:dyDescent="0.25">
      <c r="A1293" s="123">
        <v>2016</v>
      </c>
      <c r="B1293" s="124">
        <v>80</v>
      </c>
      <c r="C1293" s="123" t="s">
        <v>190</v>
      </c>
      <c r="D1293" s="123" t="s">
        <v>331</v>
      </c>
      <c r="E1293" s="123">
        <v>30001</v>
      </c>
      <c r="F1293" s="123">
        <v>18</v>
      </c>
      <c r="G1293" s="123">
        <v>23810030001</v>
      </c>
      <c r="H1293" s="125" t="s">
        <v>332</v>
      </c>
      <c r="I1293" s="123" t="s">
        <v>333</v>
      </c>
      <c r="J1293" s="123" t="s">
        <v>3216</v>
      </c>
      <c r="K1293" s="123">
        <v>3</v>
      </c>
      <c r="L1293" s="126">
        <f t="shared" si="41"/>
        <v>0.16666666666666666</v>
      </c>
      <c r="M1293" s="123" t="s">
        <v>3217</v>
      </c>
      <c r="N1293" s="123">
        <v>12</v>
      </c>
      <c r="O1293" s="123">
        <f t="shared" si="42"/>
        <v>6</v>
      </c>
      <c r="P1293" s="127" t="s">
        <v>336</v>
      </c>
    </row>
    <row r="1294" spans="1:16" s="123" customFormat="1" x14ac:dyDescent="0.25">
      <c r="A1294" s="123">
        <v>2014</v>
      </c>
      <c r="B1294" s="124">
        <v>80</v>
      </c>
      <c r="C1294" s="123" t="s">
        <v>190</v>
      </c>
      <c r="D1294" s="123" t="s">
        <v>331</v>
      </c>
      <c r="E1294" s="123">
        <v>31202</v>
      </c>
      <c r="F1294" s="123">
        <v>35</v>
      </c>
      <c r="G1294" s="123">
        <v>23810031202</v>
      </c>
      <c r="H1294" s="125" t="s">
        <v>341</v>
      </c>
      <c r="I1294" s="123" t="s">
        <v>342</v>
      </c>
      <c r="J1294" s="123" t="s">
        <v>3218</v>
      </c>
      <c r="K1294" s="123">
        <v>23</v>
      </c>
      <c r="L1294" s="126">
        <f t="shared" si="41"/>
        <v>0.65714285714285714</v>
      </c>
      <c r="M1294" s="123" t="s">
        <v>3219</v>
      </c>
      <c r="N1294" s="123">
        <v>34</v>
      </c>
      <c r="O1294" s="123">
        <f t="shared" si="42"/>
        <v>1</v>
      </c>
      <c r="P1294" s="127" t="s">
        <v>336</v>
      </c>
    </row>
    <row r="1295" spans="1:16" s="123" customFormat="1" x14ac:dyDescent="0.25">
      <c r="A1295" s="123">
        <v>2015</v>
      </c>
      <c r="B1295" s="124">
        <v>80</v>
      </c>
      <c r="C1295" s="123" t="s">
        <v>190</v>
      </c>
      <c r="D1295" s="123" t="s">
        <v>331</v>
      </c>
      <c r="E1295" s="123">
        <v>31202</v>
      </c>
      <c r="F1295" s="123">
        <v>35</v>
      </c>
      <c r="G1295" s="123">
        <v>23810031202</v>
      </c>
      <c r="H1295" s="125" t="s">
        <v>341</v>
      </c>
      <c r="I1295" s="123" t="s">
        <v>342</v>
      </c>
      <c r="J1295" s="123" t="s">
        <v>3220</v>
      </c>
      <c r="K1295" s="123">
        <v>22</v>
      </c>
      <c r="L1295" s="126">
        <f t="shared" si="41"/>
        <v>0.62857142857142856</v>
      </c>
      <c r="M1295" s="123" t="s">
        <v>3221</v>
      </c>
      <c r="N1295" s="123">
        <v>32</v>
      </c>
      <c r="O1295" s="123">
        <f t="shared" si="42"/>
        <v>3</v>
      </c>
      <c r="P1295" s="127" t="s">
        <v>336</v>
      </c>
    </row>
    <row r="1296" spans="1:16" s="123" customFormat="1" x14ac:dyDescent="0.25">
      <c r="A1296" s="123">
        <v>2016</v>
      </c>
      <c r="B1296" s="124">
        <v>80</v>
      </c>
      <c r="C1296" s="123" t="s">
        <v>190</v>
      </c>
      <c r="D1296" s="123" t="s">
        <v>331</v>
      </c>
      <c r="E1296" s="123">
        <v>31202</v>
      </c>
      <c r="F1296" s="123">
        <v>35</v>
      </c>
      <c r="G1296" s="123">
        <v>23810031202</v>
      </c>
      <c r="H1296" s="125" t="s">
        <v>341</v>
      </c>
      <c r="I1296" s="123" t="s">
        <v>342</v>
      </c>
      <c r="J1296" s="123" t="s">
        <v>3222</v>
      </c>
      <c r="K1296" s="123">
        <v>28</v>
      </c>
      <c r="L1296" s="126">
        <f t="shared" si="41"/>
        <v>0.8</v>
      </c>
      <c r="M1296" s="123" t="s">
        <v>3223</v>
      </c>
      <c r="N1296" s="123">
        <v>32</v>
      </c>
      <c r="O1296" s="123">
        <f t="shared" si="42"/>
        <v>3</v>
      </c>
      <c r="P1296" s="127" t="s">
        <v>336</v>
      </c>
    </row>
    <row r="1297" spans="1:16" s="123" customFormat="1" x14ac:dyDescent="0.25">
      <c r="A1297" s="123">
        <v>2014</v>
      </c>
      <c r="B1297" s="124">
        <v>80</v>
      </c>
      <c r="C1297" s="123" t="s">
        <v>190</v>
      </c>
      <c r="D1297" s="123" t="s">
        <v>331</v>
      </c>
      <c r="E1297" s="123">
        <v>33005</v>
      </c>
      <c r="F1297" s="123">
        <v>30</v>
      </c>
      <c r="G1297" s="123">
        <v>23810033005</v>
      </c>
      <c r="H1297" s="125" t="s">
        <v>363</v>
      </c>
      <c r="I1297" s="123" t="s">
        <v>364</v>
      </c>
      <c r="J1297" s="123" t="s">
        <v>3224</v>
      </c>
      <c r="K1297" s="123">
        <v>41</v>
      </c>
      <c r="L1297" s="126">
        <f t="shared" si="41"/>
        <v>1.3666666666666667</v>
      </c>
      <c r="M1297" s="123" t="s">
        <v>3225</v>
      </c>
      <c r="N1297" s="123" t="s">
        <v>367</v>
      </c>
      <c r="O1297" s="123" t="str">
        <f t="shared" si="42"/>
        <v>-</v>
      </c>
      <c r="P1297" s="127" t="s">
        <v>336</v>
      </c>
    </row>
    <row r="1298" spans="1:16" s="123" customFormat="1" x14ac:dyDescent="0.25">
      <c r="A1298" s="123">
        <v>2015</v>
      </c>
      <c r="B1298" s="124">
        <v>80</v>
      </c>
      <c r="C1298" s="123" t="s">
        <v>190</v>
      </c>
      <c r="D1298" s="123" t="s">
        <v>331</v>
      </c>
      <c r="E1298" s="123">
        <v>33005</v>
      </c>
      <c r="F1298" s="123">
        <v>30</v>
      </c>
      <c r="G1298" s="123">
        <v>23810033005</v>
      </c>
      <c r="H1298" s="125" t="s">
        <v>363</v>
      </c>
      <c r="I1298" s="123" t="s">
        <v>364</v>
      </c>
      <c r="J1298" s="123" t="s">
        <v>3226</v>
      </c>
      <c r="K1298" s="123">
        <v>30</v>
      </c>
      <c r="L1298" s="126">
        <f t="shared" si="41"/>
        <v>1</v>
      </c>
      <c r="M1298" s="123" t="s">
        <v>3227</v>
      </c>
      <c r="N1298" s="123" t="s">
        <v>367</v>
      </c>
      <c r="O1298" s="123" t="str">
        <f t="shared" si="42"/>
        <v>-</v>
      </c>
      <c r="P1298" s="127" t="s">
        <v>336</v>
      </c>
    </row>
    <row r="1299" spans="1:16" s="123" customFormat="1" x14ac:dyDescent="0.25">
      <c r="A1299" s="123">
        <v>2016</v>
      </c>
      <c r="B1299" s="124">
        <v>80</v>
      </c>
      <c r="C1299" s="123" t="s">
        <v>190</v>
      </c>
      <c r="D1299" s="123" t="s">
        <v>331</v>
      </c>
      <c r="E1299" s="123">
        <v>33005</v>
      </c>
      <c r="F1299" s="123">
        <v>30</v>
      </c>
      <c r="G1299" s="123">
        <v>23810033005</v>
      </c>
      <c r="H1299" s="125" t="s">
        <v>363</v>
      </c>
      <c r="I1299" s="123" t="s">
        <v>364</v>
      </c>
      <c r="J1299" s="123" t="s">
        <v>3228</v>
      </c>
      <c r="K1299" s="123">
        <v>32</v>
      </c>
      <c r="L1299" s="126">
        <f t="shared" si="41"/>
        <v>1.0666666666666667</v>
      </c>
      <c r="M1299" s="123" t="s">
        <v>3229</v>
      </c>
      <c r="N1299" s="123">
        <v>30</v>
      </c>
      <c r="O1299" s="123">
        <f t="shared" si="42"/>
        <v>0</v>
      </c>
      <c r="P1299" s="127" t="s">
        <v>336</v>
      </c>
    </row>
    <row r="1300" spans="1:16" s="123" customFormat="1" x14ac:dyDescent="0.25">
      <c r="A1300" s="123">
        <v>2014</v>
      </c>
      <c r="B1300" s="124">
        <v>80</v>
      </c>
      <c r="C1300" s="123" t="s">
        <v>190</v>
      </c>
      <c r="D1300" s="123" t="s">
        <v>399</v>
      </c>
      <c r="E1300" s="123">
        <v>22129</v>
      </c>
      <c r="F1300" s="123">
        <v>24</v>
      </c>
      <c r="G1300" s="123">
        <v>23210022129</v>
      </c>
      <c r="H1300" s="125" t="s">
        <v>400</v>
      </c>
      <c r="I1300" s="123" t="s">
        <v>401</v>
      </c>
      <c r="J1300" s="123" t="s">
        <v>3230</v>
      </c>
      <c r="K1300" s="123">
        <v>30</v>
      </c>
      <c r="L1300" s="126">
        <f t="shared" si="41"/>
        <v>1.25</v>
      </c>
      <c r="M1300" s="123" t="s">
        <v>3231</v>
      </c>
      <c r="N1300" s="123">
        <v>16</v>
      </c>
      <c r="O1300" s="123">
        <f t="shared" si="42"/>
        <v>8</v>
      </c>
      <c r="P1300" s="127" t="s">
        <v>336</v>
      </c>
    </row>
    <row r="1301" spans="1:16" s="123" customFormat="1" x14ac:dyDescent="0.25">
      <c r="A1301" s="123">
        <v>2015</v>
      </c>
      <c r="B1301" s="124">
        <v>80</v>
      </c>
      <c r="C1301" s="123" t="s">
        <v>190</v>
      </c>
      <c r="D1301" s="123" t="s">
        <v>399</v>
      </c>
      <c r="E1301" s="123">
        <v>22129</v>
      </c>
      <c r="F1301" s="123">
        <v>24</v>
      </c>
      <c r="G1301" s="123">
        <v>23210022129</v>
      </c>
      <c r="H1301" s="125" t="s">
        <v>400</v>
      </c>
      <c r="I1301" s="123" t="s">
        <v>401</v>
      </c>
      <c r="J1301" s="123" t="s">
        <v>3232</v>
      </c>
      <c r="K1301" s="123">
        <v>23</v>
      </c>
      <c r="L1301" s="126">
        <f t="shared" si="41"/>
        <v>0.95833333333333337</v>
      </c>
      <c r="M1301" s="123" t="s">
        <v>3233</v>
      </c>
      <c r="N1301" s="123">
        <v>22</v>
      </c>
      <c r="O1301" s="123">
        <f t="shared" si="42"/>
        <v>2</v>
      </c>
      <c r="P1301" s="127" t="s">
        <v>336</v>
      </c>
    </row>
    <row r="1302" spans="1:16" s="123" customFormat="1" x14ac:dyDescent="0.25">
      <c r="A1302" s="123">
        <v>2016</v>
      </c>
      <c r="B1302" s="124">
        <v>80</v>
      </c>
      <c r="C1302" s="123" t="s">
        <v>190</v>
      </c>
      <c r="D1302" s="123" t="s">
        <v>399</v>
      </c>
      <c r="E1302" s="123">
        <v>22129</v>
      </c>
      <c r="F1302" s="123">
        <v>24</v>
      </c>
      <c r="G1302" s="123">
        <v>23210022129</v>
      </c>
      <c r="H1302" s="125" t="s">
        <v>400</v>
      </c>
      <c r="I1302" s="123" t="s">
        <v>401</v>
      </c>
      <c r="J1302" s="123" t="s">
        <v>3234</v>
      </c>
      <c r="K1302" s="123">
        <v>22</v>
      </c>
      <c r="L1302" s="126">
        <f t="shared" si="41"/>
        <v>0.91666666666666663</v>
      </c>
      <c r="M1302" s="123" t="s">
        <v>3235</v>
      </c>
      <c r="N1302" s="123">
        <v>21</v>
      </c>
      <c r="O1302" s="123">
        <f t="shared" si="42"/>
        <v>3</v>
      </c>
      <c r="P1302" s="127" t="s">
        <v>336</v>
      </c>
    </row>
    <row r="1303" spans="1:16" s="123" customFormat="1" x14ac:dyDescent="0.25">
      <c r="A1303" s="123">
        <v>2014</v>
      </c>
      <c r="B1303" s="124">
        <v>80</v>
      </c>
      <c r="C1303" s="123" t="s">
        <v>190</v>
      </c>
      <c r="D1303" s="123" t="s">
        <v>399</v>
      </c>
      <c r="E1303" s="123">
        <v>25435</v>
      </c>
      <c r="F1303" s="123">
        <v>15</v>
      </c>
      <c r="G1303" s="123">
        <v>23210025435</v>
      </c>
      <c r="H1303" s="125" t="s">
        <v>1045</v>
      </c>
      <c r="I1303" s="123" t="s">
        <v>1046</v>
      </c>
      <c r="J1303" s="123" t="s">
        <v>3236</v>
      </c>
      <c r="K1303" s="123">
        <v>13</v>
      </c>
      <c r="L1303" s="126">
        <f t="shared" si="41"/>
        <v>0.8666666666666667</v>
      </c>
      <c r="M1303" s="123" t="s">
        <v>3237</v>
      </c>
      <c r="N1303" s="123">
        <v>13</v>
      </c>
      <c r="O1303" s="123">
        <f t="shared" si="42"/>
        <v>2</v>
      </c>
      <c r="P1303" s="127" t="s">
        <v>336</v>
      </c>
    </row>
    <row r="1304" spans="1:16" s="123" customFormat="1" x14ac:dyDescent="0.25">
      <c r="A1304" s="123">
        <v>2015</v>
      </c>
      <c r="B1304" s="124">
        <v>80</v>
      </c>
      <c r="C1304" s="123" t="s">
        <v>190</v>
      </c>
      <c r="D1304" s="123" t="s">
        <v>399</v>
      </c>
      <c r="E1304" s="123">
        <v>25435</v>
      </c>
      <c r="F1304" s="123">
        <v>15</v>
      </c>
      <c r="G1304" s="123">
        <v>23210025435</v>
      </c>
      <c r="H1304" s="125" t="s">
        <v>1045</v>
      </c>
      <c r="I1304" s="123" t="s">
        <v>1046</v>
      </c>
      <c r="J1304" s="123" t="s">
        <v>3238</v>
      </c>
      <c r="K1304" s="123">
        <v>10</v>
      </c>
      <c r="L1304" s="126">
        <f t="shared" si="41"/>
        <v>0.66666666666666663</v>
      </c>
      <c r="M1304" s="123" t="s">
        <v>3239</v>
      </c>
      <c r="N1304" s="123">
        <v>15</v>
      </c>
      <c r="O1304" s="123">
        <f t="shared" si="42"/>
        <v>0</v>
      </c>
      <c r="P1304" s="127" t="s">
        <v>336</v>
      </c>
    </row>
    <row r="1305" spans="1:16" s="123" customFormat="1" x14ac:dyDescent="0.25">
      <c r="A1305" s="123">
        <v>2016</v>
      </c>
      <c r="B1305" s="124">
        <v>80</v>
      </c>
      <c r="C1305" s="123" t="s">
        <v>190</v>
      </c>
      <c r="D1305" s="123" t="s">
        <v>399</v>
      </c>
      <c r="E1305" s="123">
        <v>25435</v>
      </c>
      <c r="F1305" s="123">
        <v>15</v>
      </c>
      <c r="G1305" s="123">
        <v>23210025435</v>
      </c>
      <c r="H1305" s="125" t="s">
        <v>1045</v>
      </c>
      <c r="I1305" s="123" t="s">
        <v>1046</v>
      </c>
      <c r="J1305" s="123" t="s">
        <v>3240</v>
      </c>
      <c r="K1305" s="123">
        <v>18</v>
      </c>
      <c r="L1305" s="126">
        <f t="shared" si="41"/>
        <v>1.2</v>
      </c>
      <c r="M1305" s="123" t="s">
        <v>3241</v>
      </c>
      <c r="N1305" s="123">
        <v>15</v>
      </c>
      <c r="O1305" s="123">
        <f t="shared" si="42"/>
        <v>0</v>
      </c>
      <c r="P1305" s="127" t="s">
        <v>336</v>
      </c>
    </row>
    <row r="1306" spans="1:16" s="123" customFormat="1" x14ac:dyDescent="0.25">
      <c r="A1306" s="123">
        <v>2014</v>
      </c>
      <c r="B1306" s="124">
        <v>80</v>
      </c>
      <c r="C1306" s="123" t="s">
        <v>3242</v>
      </c>
      <c r="D1306" s="123" t="s">
        <v>347</v>
      </c>
      <c r="E1306" s="123">
        <v>20007</v>
      </c>
      <c r="F1306" s="123">
        <v>12</v>
      </c>
      <c r="G1306" s="123">
        <v>32211020007</v>
      </c>
      <c r="H1306" s="125" t="s">
        <v>3243</v>
      </c>
      <c r="I1306" s="123" t="s">
        <v>3244</v>
      </c>
      <c r="J1306" s="123" t="s">
        <v>3245</v>
      </c>
      <c r="K1306" s="123">
        <v>9</v>
      </c>
      <c r="L1306" s="126">
        <f t="shared" si="41"/>
        <v>0.75</v>
      </c>
      <c r="M1306" s="123" t="s">
        <v>3246</v>
      </c>
      <c r="N1306" s="123">
        <v>12</v>
      </c>
      <c r="O1306" s="123">
        <f t="shared" si="42"/>
        <v>0</v>
      </c>
      <c r="P1306" s="127" t="s">
        <v>336</v>
      </c>
    </row>
    <row r="1307" spans="1:16" s="123" customFormat="1" x14ac:dyDescent="0.25">
      <c r="A1307" s="123">
        <v>2015</v>
      </c>
      <c r="B1307" s="124">
        <v>80</v>
      </c>
      <c r="C1307" s="123" t="s">
        <v>3242</v>
      </c>
      <c r="D1307" s="123" t="s">
        <v>347</v>
      </c>
      <c r="E1307" s="123">
        <v>20007</v>
      </c>
      <c r="F1307" s="123">
        <v>12</v>
      </c>
      <c r="G1307" s="123">
        <v>32211020007</v>
      </c>
      <c r="H1307" s="125" t="s">
        <v>3243</v>
      </c>
      <c r="I1307" s="123" t="s">
        <v>3244</v>
      </c>
      <c r="J1307" s="123" t="s">
        <v>3247</v>
      </c>
      <c r="K1307" s="123">
        <v>14</v>
      </c>
      <c r="L1307" s="126">
        <f t="shared" si="41"/>
        <v>1.1666666666666667</v>
      </c>
      <c r="M1307" s="123" t="s">
        <v>3248</v>
      </c>
      <c r="N1307" s="123">
        <v>12</v>
      </c>
      <c r="O1307" s="123">
        <f t="shared" si="42"/>
        <v>0</v>
      </c>
      <c r="P1307" s="127" t="s">
        <v>336</v>
      </c>
    </row>
    <row r="1308" spans="1:16" s="123" customFormat="1" x14ac:dyDescent="0.25">
      <c r="A1308" s="123">
        <v>2016</v>
      </c>
      <c r="B1308" s="124">
        <v>80</v>
      </c>
      <c r="C1308" s="123" t="s">
        <v>3242</v>
      </c>
      <c r="D1308" s="123" t="s">
        <v>347</v>
      </c>
      <c r="E1308" s="123">
        <v>20007</v>
      </c>
      <c r="F1308" s="123">
        <v>12</v>
      </c>
      <c r="G1308" s="123">
        <v>32211020007</v>
      </c>
      <c r="H1308" s="125" t="s">
        <v>3243</v>
      </c>
      <c r="I1308" s="123" t="s">
        <v>3244</v>
      </c>
      <c r="J1308" s="123" t="s">
        <v>3249</v>
      </c>
      <c r="K1308" s="123">
        <v>17</v>
      </c>
      <c r="L1308" s="126">
        <f t="shared" si="41"/>
        <v>1.4166666666666667</v>
      </c>
      <c r="M1308" s="123" t="s">
        <v>3250</v>
      </c>
      <c r="N1308" s="123">
        <v>11</v>
      </c>
      <c r="O1308" s="123">
        <f t="shared" si="42"/>
        <v>1</v>
      </c>
      <c r="P1308" s="127" t="s">
        <v>336</v>
      </c>
    </row>
    <row r="1309" spans="1:16" s="123" customFormat="1" x14ac:dyDescent="0.25">
      <c r="A1309" s="123">
        <v>2014</v>
      </c>
      <c r="B1309" s="124">
        <v>80</v>
      </c>
      <c r="C1309" s="123" t="s">
        <v>3242</v>
      </c>
      <c r="D1309" s="123" t="s">
        <v>347</v>
      </c>
      <c r="E1309" s="123">
        <v>20008</v>
      </c>
      <c r="F1309" s="123">
        <v>24</v>
      </c>
      <c r="G1309" s="123">
        <v>32211020008</v>
      </c>
      <c r="H1309" s="125" t="s">
        <v>1511</v>
      </c>
      <c r="I1309" s="123" t="s">
        <v>1512</v>
      </c>
      <c r="J1309" s="123" t="s">
        <v>3251</v>
      </c>
      <c r="K1309" s="123">
        <v>26</v>
      </c>
      <c r="L1309" s="126">
        <f t="shared" si="41"/>
        <v>1.0833333333333333</v>
      </c>
      <c r="M1309" s="123" t="s">
        <v>3252</v>
      </c>
      <c r="N1309" s="123">
        <v>20</v>
      </c>
      <c r="O1309" s="123">
        <f t="shared" si="42"/>
        <v>4</v>
      </c>
      <c r="P1309" s="127" t="s">
        <v>336</v>
      </c>
    </row>
    <row r="1310" spans="1:16" s="123" customFormat="1" x14ac:dyDescent="0.25">
      <c r="A1310" s="123">
        <v>2015</v>
      </c>
      <c r="B1310" s="124">
        <v>80</v>
      </c>
      <c r="C1310" s="123" t="s">
        <v>3242</v>
      </c>
      <c r="D1310" s="123" t="s">
        <v>347</v>
      </c>
      <c r="E1310" s="123">
        <v>20008</v>
      </c>
      <c r="F1310" s="123">
        <v>24</v>
      </c>
      <c r="G1310" s="123">
        <v>32211020008</v>
      </c>
      <c r="H1310" s="125" t="s">
        <v>1511</v>
      </c>
      <c r="I1310" s="123" t="s">
        <v>1512</v>
      </c>
      <c r="J1310" s="123" t="s">
        <v>3253</v>
      </c>
      <c r="K1310" s="123">
        <v>25</v>
      </c>
      <c r="L1310" s="126">
        <f t="shared" si="41"/>
        <v>1.0416666666666667</v>
      </c>
      <c r="M1310" s="123" t="s">
        <v>3254</v>
      </c>
      <c r="N1310" s="123">
        <v>19</v>
      </c>
      <c r="O1310" s="123">
        <f t="shared" si="42"/>
        <v>5</v>
      </c>
      <c r="P1310" s="127" t="s">
        <v>336</v>
      </c>
    </row>
    <row r="1311" spans="1:16" s="123" customFormat="1" x14ac:dyDescent="0.25">
      <c r="A1311" s="123">
        <v>2016</v>
      </c>
      <c r="B1311" s="124">
        <v>80</v>
      </c>
      <c r="C1311" s="123" t="s">
        <v>3242</v>
      </c>
      <c r="D1311" s="123" t="s">
        <v>347</v>
      </c>
      <c r="E1311" s="123">
        <v>20008</v>
      </c>
      <c r="F1311" s="123">
        <v>24</v>
      </c>
      <c r="G1311" s="123">
        <v>32211020008</v>
      </c>
      <c r="H1311" s="125" t="s">
        <v>1511</v>
      </c>
      <c r="I1311" s="123" t="s">
        <v>1512</v>
      </c>
      <c r="J1311" s="123" t="s">
        <v>3255</v>
      </c>
      <c r="K1311" s="123">
        <v>30</v>
      </c>
      <c r="L1311" s="126">
        <f t="shared" si="41"/>
        <v>1.25</v>
      </c>
      <c r="M1311" s="123" t="s">
        <v>3256</v>
      </c>
      <c r="N1311" s="123">
        <v>23</v>
      </c>
      <c r="O1311" s="123">
        <f t="shared" si="42"/>
        <v>1</v>
      </c>
      <c r="P1311" s="127" t="s">
        <v>336</v>
      </c>
    </row>
    <row r="1312" spans="1:16" s="123" customFormat="1" x14ac:dyDescent="0.25">
      <c r="A1312" s="123">
        <v>2014</v>
      </c>
      <c r="B1312" s="124">
        <v>80</v>
      </c>
      <c r="C1312" s="123" t="s">
        <v>3242</v>
      </c>
      <c r="D1312" s="123" t="s">
        <v>347</v>
      </c>
      <c r="E1312" s="123">
        <v>20112</v>
      </c>
      <c r="F1312" s="123">
        <v>24</v>
      </c>
      <c r="G1312" s="123">
        <v>32211020112</v>
      </c>
      <c r="H1312" s="125" t="s">
        <v>618</v>
      </c>
      <c r="I1312" s="123" t="s">
        <v>619</v>
      </c>
      <c r="J1312" s="123" t="s">
        <v>3257</v>
      </c>
      <c r="K1312" s="123">
        <v>44</v>
      </c>
      <c r="L1312" s="126">
        <f t="shared" si="41"/>
        <v>1.8333333333333333</v>
      </c>
      <c r="M1312" s="123" t="s">
        <v>3258</v>
      </c>
      <c r="N1312" s="123">
        <v>25</v>
      </c>
      <c r="O1312" s="123">
        <f t="shared" si="42"/>
        <v>-1</v>
      </c>
      <c r="P1312" s="127" t="s">
        <v>336</v>
      </c>
    </row>
    <row r="1313" spans="1:16" s="123" customFormat="1" x14ac:dyDescent="0.25">
      <c r="A1313" s="123">
        <v>2015</v>
      </c>
      <c r="B1313" s="124">
        <v>80</v>
      </c>
      <c r="C1313" s="123" t="s">
        <v>3242</v>
      </c>
      <c r="D1313" s="123" t="s">
        <v>347</v>
      </c>
      <c r="E1313" s="123">
        <v>20112</v>
      </c>
      <c r="F1313" s="123">
        <v>24</v>
      </c>
      <c r="G1313" s="123">
        <v>32211020112</v>
      </c>
      <c r="H1313" s="125" t="s">
        <v>618</v>
      </c>
      <c r="I1313" s="123" t="s">
        <v>619</v>
      </c>
      <c r="J1313" s="123" t="s">
        <v>3259</v>
      </c>
      <c r="K1313" s="123">
        <v>45</v>
      </c>
      <c r="L1313" s="126">
        <f t="shared" si="41"/>
        <v>1.875</v>
      </c>
      <c r="M1313" s="123" t="s">
        <v>3260</v>
      </c>
      <c r="N1313" s="123">
        <v>24</v>
      </c>
      <c r="O1313" s="123">
        <f t="shared" si="42"/>
        <v>0</v>
      </c>
      <c r="P1313" s="127" t="s">
        <v>336</v>
      </c>
    </row>
    <row r="1314" spans="1:16" s="123" customFormat="1" x14ac:dyDescent="0.25">
      <c r="A1314" s="123">
        <v>2016</v>
      </c>
      <c r="B1314" s="124">
        <v>80</v>
      </c>
      <c r="C1314" s="123" t="s">
        <v>3242</v>
      </c>
      <c r="D1314" s="123" t="s">
        <v>347</v>
      </c>
      <c r="E1314" s="123">
        <v>20112</v>
      </c>
      <c r="F1314" s="123">
        <v>24</v>
      </c>
      <c r="G1314" s="123">
        <v>32211020112</v>
      </c>
      <c r="H1314" s="125" t="s">
        <v>618</v>
      </c>
      <c r="I1314" s="123" t="s">
        <v>619</v>
      </c>
      <c r="J1314" s="123" t="s">
        <v>3261</v>
      </c>
      <c r="K1314" s="123">
        <v>47</v>
      </c>
      <c r="L1314" s="126">
        <f t="shared" si="41"/>
        <v>1.9583333333333333</v>
      </c>
      <c r="M1314" s="123" t="s">
        <v>3262</v>
      </c>
      <c r="N1314" s="123">
        <v>24</v>
      </c>
      <c r="O1314" s="123">
        <f t="shared" si="42"/>
        <v>0</v>
      </c>
      <c r="P1314" s="127" t="s">
        <v>336</v>
      </c>
    </row>
    <row r="1315" spans="1:16" s="123" customFormat="1" x14ac:dyDescent="0.25">
      <c r="A1315" s="123">
        <v>2014</v>
      </c>
      <c r="B1315" s="124">
        <v>80</v>
      </c>
      <c r="C1315" s="123" t="s">
        <v>3242</v>
      </c>
      <c r="D1315" s="123" t="s">
        <v>347</v>
      </c>
      <c r="E1315" s="123">
        <v>24207</v>
      </c>
      <c r="F1315" s="123">
        <v>15</v>
      </c>
      <c r="G1315" s="123">
        <v>32211024207</v>
      </c>
      <c r="H1315" s="125" t="s">
        <v>1940</v>
      </c>
      <c r="I1315" s="123" t="s">
        <v>1941</v>
      </c>
      <c r="J1315" s="123" t="s">
        <v>3263</v>
      </c>
      <c r="K1315" s="123">
        <v>36</v>
      </c>
      <c r="L1315" s="126">
        <f t="shared" si="41"/>
        <v>2.4</v>
      </c>
      <c r="M1315" s="123" t="s">
        <v>3264</v>
      </c>
      <c r="N1315" s="123">
        <v>16</v>
      </c>
      <c r="O1315" s="123">
        <f t="shared" si="42"/>
        <v>-1</v>
      </c>
      <c r="P1315" s="127" t="s">
        <v>336</v>
      </c>
    </row>
    <row r="1316" spans="1:16" s="123" customFormat="1" x14ac:dyDescent="0.25">
      <c r="A1316" s="123">
        <v>2015</v>
      </c>
      <c r="B1316" s="124">
        <v>80</v>
      </c>
      <c r="C1316" s="123" t="s">
        <v>3242</v>
      </c>
      <c r="D1316" s="123" t="s">
        <v>347</v>
      </c>
      <c r="E1316" s="123">
        <v>24207</v>
      </c>
      <c r="F1316" s="123">
        <v>15</v>
      </c>
      <c r="G1316" s="123">
        <v>32211024207</v>
      </c>
      <c r="H1316" s="125" t="s">
        <v>1940</v>
      </c>
      <c r="I1316" s="123" t="s">
        <v>1941</v>
      </c>
      <c r="J1316" s="123" t="s">
        <v>3265</v>
      </c>
      <c r="K1316" s="123">
        <v>41</v>
      </c>
      <c r="L1316" s="126">
        <f t="shared" si="41"/>
        <v>2.7333333333333334</v>
      </c>
      <c r="M1316" s="123" t="s">
        <v>3266</v>
      </c>
      <c r="N1316" s="123">
        <v>15</v>
      </c>
      <c r="O1316" s="123">
        <f t="shared" si="42"/>
        <v>0</v>
      </c>
      <c r="P1316" s="127" t="s">
        <v>336</v>
      </c>
    </row>
    <row r="1317" spans="1:16" s="123" customFormat="1" x14ac:dyDescent="0.25">
      <c r="A1317" s="123">
        <v>2016</v>
      </c>
      <c r="B1317" s="124">
        <v>80</v>
      </c>
      <c r="C1317" s="123" t="s">
        <v>3242</v>
      </c>
      <c r="D1317" s="123" t="s">
        <v>347</v>
      </c>
      <c r="E1317" s="123">
        <v>24207</v>
      </c>
      <c r="F1317" s="123">
        <v>15</v>
      </c>
      <c r="G1317" s="123">
        <v>32211024207</v>
      </c>
      <c r="H1317" s="125" t="s">
        <v>1940</v>
      </c>
      <c r="I1317" s="123" t="s">
        <v>1941</v>
      </c>
      <c r="J1317" s="123" t="s">
        <v>3267</v>
      </c>
      <c r="K1317" s="123">
        <v>38</v>
      </c>
      <c r="L1317" s="126">
        <f t="shared" si="41"/>
        <v>2.5333333333333332</v>
      </c>
      <c r="M1317" s="123" t="s">
        <v>3268</v>
      </c>
      <c r="N1317" s="123">
        <v>18</v>
      </c>
      <c r="O1317" s="123">
        <f t="shared" si="42"/>
        <v>-3</v>
      </c>
      <c r="P1317" s="127" t="s">
        <v>336</v>
      </c>
    </row>
    <row r="1318" spans="1:16" s="123" customFormat="1" x14ac:dyDescent="0.25">
      <c r="A1318" s="123">
        <v>2014</v>
      </c>
      <c r="B1318" s="124">
        <v>80</v>
      </c>
      <c r="C1318" s="123" t="s">
        <v>3242</v>
      </c>
      <c r="D1318" s="123" t="s">
        <v>347</v>
      </c>
      <c r="E1318" s="123">
        <v>25007</v>
      </c>
      <c r="F1318" s="123">
        <v>24</v>
      </c>
      <c r="G1318" s="123">
        <v>32211025007</v>
      </c>
      <c r="H1318" s="125" t="s">
        <v>521</v>
      </c>
      <c r="I1318" s="123" t="s">
        <v>522</v>
      </c>
      <c r="J1318" s="123" t="s">
        <v>3269</v>
      </c>
      <c r="K1318" s="123">
        <v>34</v>
      </c>
      <c r="L1318" s="126">
        <f t="shared" si="41"/>
        <v>1.4166666666666667</v>
      </c>
      <c r="M1318" s="123" t="s">
        <v>3270</v>
      </c>
      <c r="N1318" s="123">
        <v>23</v>
      </c>
      <c r="O1318" s="123">
        <f t="shared" si="42"/>
        <v>1</v>
      </c>
      <c r="P1318" s="127" t="s">
        <v>336</v>
      </c>
    </row>
    <row r="1319" spans="1:16" s="123" customFormat="1" x14ac:dyDescent="0.25">
      <c r="A1319" s="123">
        <v>2015</v>
      </c>
      <c r="B1319" s="124">
        <v>80</v>
      </c>
      <c r="C1319" s="123" t="s">
        <v>3242</v>
      </c>
      <c r="D1319" s="123" t="s">
        <v>347</v>
      </c>
      <c r="E1319" s="123">
        <v>25007</v>
      </c>
      <c r="F1319" s="123">
        <v>10</v>
      </c>
      <c r="G1319" s="123">
        <v>32211025007</v>
      </c>
      <c r="H1319" s="125" t="s">
        <v>521</v>
      </c>
      <c r="I1319" s="123" t="s">
        <v>522</v>
      </c>
      <c r="J1319" s="123" t="s">
        <v>3271</v>
      </c>
      <c r="K1319" s="123">
        <v>17</v>
      </c>
      <c r="L1319" s="126">
        <f t="shared" si="41"/>
        <v>1.7</v>
      </c>
      <c r="M1319" s="123" t="s">
        <v>3272</v>
      </c>
      <c r="N1319" s="123">
        <v>16</v>
      </c>
      <c r="O1319" s="123">
        <f t="shared" si="42"/>
        <v>-6</v>
      </c>
      <c r="P1319" s="127" t="s">
        <v>336</v>
      </c>
    </row>
    <row r="1320" spans="1:16" s="123" customFormat="1" x14ac:dyDescent="0.25">
      <c r="A1320" s="123">
        <v>2016</v>
      </c>
      <c r="B1320" s="124">
        <v>80</v>
      </c>
      <c r="C1320" s="123" t="s">
        <v>3242</v>
      </c>
      <c r="D1320" s="123" t="s">
        <v>347</v>
      </c>
      <c r="E1320" s="123">
        <v>25007</v>
      </c>
      <c r="F1320" s="123">
        <v>15</v>
      </c>
      <c r="G1320" s="123">
        <v>32211025007</v>
      </c>
      <c r="H1320" s="125" t="s">
        <v>521</v>
      </c>
      <c r="I1320" s="123" t="s">
        <v>522</v>
      </c>
      <c r="J1320" s="123" t="s">
        <v>3273</v>
      </c>
      <c r="K1320" s="123">
        <v>10</v>
      </c>
      <c r="L1320" s="126">
        <f t="shared" si="41"/>
        <v>0.66666666666666663</v>
      </c>
      <c r="M1320" s="123" t="s">
        <v>3274</v>
      </c>
      <c r="N1320" s="123">
        <v>8</v>
      </c>
      <c r="O1320" s="123">
        <f t="shared" si="42"/>
        <v>7</v>
      </c>
      <c r="P1320" s="127" t="s">
        <v>336</v>
      </c>
    </row>
    <row r="1321" spans="1:16" s="123" customFormat="1" x14ac:dyDescent="0.25">
      <c r="A1321" s="123">
        <v>2015</v>
      </c>
      <c r="B1321" s="124">
        <v>80</v>
      </c>
      <c r="C1321" s="123" t="s">
        <v>3242</v>
      </c>
      <c r="D1321" s="123" t="s">
        <v>347</v>
      </c>
      <c r="E1321" s="123">
        <v>25009</v>
      </c>
      <c r="F1321" s="123">
        <v>14</v>
      </c>
      <c r="G1321" s="123">
        <v>32211025009</v>
      </c>
      <c r="H1321" s="125" t="s">
        <v>3275</v>
      </c>
      <c r="I1321" s="123" t="s">
        <v>3276</v>
      </c>
      <c r="J1321" s="123" t="s">
        <v>3277</v>
      </c>
      <c r="K1321" s="123">
        <v>21</v>
      </c>
      <c r="L1321" s="126">
        <f t="shared" ref="L1321:L1384" si="43">K1321/F1321</f>
        <v>1.5</v>
      </c>
      <c r="M1321" s="123" t="s">
        <v>3278</v>
      </c>
      <c r="N1321" s="123">
        <v>4</v>
      </c>
      <c r="O1321" s="123">
        <f t="shared" si="42"/>
        <v>10</v>
      </c>
      <c r="P1321" s="127" t="s">
        <v>336</v>
      </c>
    </row>
    <row r="1322" spans="1:16" s="123" customFormat="1" x14ac:dyDescent="0.25">
      <c r="A1322" s="123">
        <v>2016</v>
      </c>
      <c r="B1322" s="124">
        <v>80</v>
      </c>
      <c r="C1322" s="123" t="s">
        <v>3242</v>
      </c>
      <c r="D1322" s="123" t="s">
        <v>347</v>
      </c>
      <c r="E1322" s="123">
        <v>25009</v>
      </c>
      <c r="F1322" s="123">
        <v>15</v>
      </c>
      <c r="G1322" s="123">
        <v>32211025009</v>
      </c>
      <c r="H1322" s="125" t="s">
        <v>3275</v>
      </c>
      <c r="I1322" s="123" t="s">
        <v>3276</v>
      </c>
      <c r="J1322" s="123" t="s">
        <v>3279</v>
      </c>
      <c r="K1322" s="123">
        <v>20</v>
      </c>
      <c r="L1322" s="126">
        <f t="shared" si="43"/>
        <v>1.3333333333333333</v>
      </c>
      <c r="M1322" s="123" t="s">
        <v>3280</v>
      </c>
      <c r="N1322" s="123">
        <v>11</v>
      </c>
      <c r="O1322" s="123">
        <f t="shared" si="42"/>
        <v>4</v>
      </c>
      <c r="P1322" s="127" t="s">
        <v>336</v>
      </c>
    </row>
    <row r="1323" spans="1:16" s="123" customFormat="1" x14ac:dyDescent="0.25">
      <c r="A1323" s="123">
        <v>2014</v>
      </c>
      <c r="B1323" s="124">
        <v>80</v>
      </c>
      <c r="C1323" s="123" t="s">
        <v>3242</v>
      </c>
      <c r="D1323" s="123" t="s">
        <v>347</v>
      </c>
      <c r="E1323" s="123">
        <v>25516</v>
      </c>
      <c r="F1323" s="123">
        <v>24</v>
      </c>
      <c r="G1323" s="123">
        <v>32211025516</v>
      </c>
      <c r="H1323" s="125" t="s">
        <v>3281</v>
      </c>
      <c r="I1323" s="123" t="s">
        <v>3282</v>
      </c>
      <c r="J1323" s="123" t="s">
        <v>3283</v>
      </c>
      <c r="K1323" s="123">
        <v>16</v>
      </c>
      <c r="L1323" s="126">
        <f t="shared" si="43"/>
        <v>0.66666666666666663</v>
      </c>
      <c r="M1323" s="123" t="s">
        <v>3284</v>
      </c>
      <c r="N1323" s="123">
        <v>24</v>
      </c>
      <c r="O1323" s="123">
        <f t="shared" si="42"/>
        <v>0</v>
      </c>
      <c r="P1323" s="127" t="s">
        <v>336</v>
      </c>
    </row>
    <row r="1324" spans="1:16" s="123" customFormat="1" x14ac:dyDescent="0.25">
      <c r="A1324" s="123">
        <v>2015</v>
      </c>
      <c r="B1324" s="124">
        <v>80</v>
      </c>
      <c r="C1324" s="123" t="s">
        <v>3242</v>
      </c>
      <c r="D1324" s="123" t="s">
        <v>347</v>
      </c>
      <c r="E1324" s="123">
        <v>25516</v>
      </c>
      <c r="F1324" s="123">
        <v>24</v>
      </c>
      <c r="G1324" s="123">
        <v>32211025516</v>
      </c>
      <c r="H1324" s="125" t="s">
        <v>3281</v>
      </c>
      <c r="I1324" s="123" t="s">
        <v>3282</v>
      </c>
      <c r="J1324" s="123" t="s">
        <v>3285</v>
      </c>
      <c r="K1324" s="123">
        <v>11</v>
      </c>
      <c r="L1324" s="126">
        <f t="shared" si="43"/>
        <v>0.45833333333333331</v>
      </c>
      <c r="M1324" s="123" t="s">
        <v>3286</v>
      </c>
      <c r="N1324" s="123">
        <v>18</v>
      </c>
      <c r="O1324" s="123">
        <f t="shared" si="42"/>
        <v>6</v>
      </c>
      <c r="P1324" s="127" t="s">
        <v>336</v>
      </c>
    </row>
    <row r="1325" spans="1:16" s="123" customFormat="1" x14ac:dyDescent="0.25">
      <c r="A1325" s="123">
        <v>2016</v>
      </c>
      <c r="B1325" s="124">
        <v>80</v>
      </c>
      <c r="C1325" s="123" t="s">
        <v>3242</v>
      </c>
      <c r="D1325" s="123" t="s">
        <v>347</v>
      </c>
      <c r="E1325" s="123">
        <v>25516</v>
      </c>
      <c r="F1325" s="123">
        <v>24</v>
      </c>
      <c r="G1325" s="123">
        <v>32211025516</v>
      </c>
      <c r="H1325" s="125" t="s">
        <v>3281</v>
      </c>
      <c r="I1325" s="123" t="s">
        <v>3282</v>
      </c>
      <c r="J1325" s="123" t="s">
        <v>3287</v>
      </c>
      <c r="K1325" s="123">
        <v>21</v>
      </c>
      <c r="L1325" s="126">
        <f t="shared" si="43"/>
        <v>0.875</v>
      </c>
      <c r="M1325" s="123" t="s">
        <v>3288</v>
      </c>
      <c r="N1325" s="123">
        <v>24</v>
      </c>
      <c r="O1325" s="123">
        <f t="shared" si="42"/>
        <v>0</v>
      </c>
      <c r="P1325" s="127" t="s">
        <v>336</v>
      </c>
    </row>
    <row r="1326" spans="1:16" s="123" customFormat="1" x14ac:dyDescent="0.25">
      <c r="A1326" s="123">
        <v>2014</v>
      </c>
      <c r="B1326" s="124">
        <v>80</v>
      </c>
      <c r="C1326" s="123" t="s">
        <v>3242</v>
      </c>
      <c r="D1326" s="123" t="s">
        <v>347</v>
      </c>
      <c r="E1326" s="123">
        <v>32326</v>
      </c>
      <c r="F1326" s="123">
        <v>24</v>
      </c>
      <c r="G1326" s="123">
        <v>32211032326</v>
      </c>
      <c r="H1326" s="125" t="s">
        <v>3289</v>
      </c>
      <c r="I1326" s="123" t="s">
        <v>3290</v>
      </c>
      <c r="J1326" s="123" t="s">
        <v>3291</v>
      </c>
      <c r="K1326" s="123">
        <v>9</v>
      </c>
      <c r="L1326" s="126">
        <f t="shared" si="43"/>
        <v>0.375</v>
      </c>
      <c r="M1326" s="123" t="s">
        <v>3292</v>
      </c>
      <c r="N1326" s="123">
        <v>20</v>
      </c>
      <c r="O1326" s="123">
        <f t="shared" si="42"/>
        <v>4</v>
      </c>
      <c r="P1326" s="127" t="s">
        <v>336</v>
      </c>
    </row>
    <row r="1327" spans="1:16" s="123" customFormat="1" x14ac:dyDescent="0.25">
      <c r="A1327" s="123">
        <v>2015</v>
      </c>
      <c r="B1327" s="124">
        <v>80</v>
      </c>
      <c r="C1327" s="123" t="s">
        <v>3242</v>
      </c>
      <c r="D1327" s="123" t="s">
        <v>347</v>
      </c>
      <c r="E1327" s="123">
        <v>32326</v>
      </c>
      <c r="F1327" s="123">
        <v>24</v>
      </c>
      <c r="G1327" s="123">
        <v>32211032326</v>
      </c>
      <c r="H1327" s="125" t="s">
        <v>3289</v>
      </c>
      <c r="I1327" s="123" t="s">
        <v>3290</v>
      </c>
      <c r="J1327" s="123" t="s">
        <v>3293</v>
      </c>
      <c r="K1327" s="123">
        <v>12</v>
      </c>
      <c r="L1327" s="126">
        <f t="shared" si="43"/>
        <v>0.5</v>
      </c>
      <c r="M1327" s="123" t="s">
        <v>3294</v>
      </c>
      <c r="N1327" s="123">
        <v>19</v>
      </c>
      <c r="O1327" s="123">
        <f t="shared" si="42"/>
        <v>5</v>
      </c>
      <c r="P1327" s="127" t="s">
        <v>336</v>
      </c>
    </row>
    <row r="1328" spans="1:16" s="123" customFormat="1" x14ac:dyDescent="0.25">
      <c r="A1328" s="123">
        <v>2016</v>
      </c>
      <c r="B1328" s="124">
        <v>80</v>
      </c>
      <c r="C1328" s="123" t="s">
        <v>3242</v>
      </c>
      <c r="D1328" s="123" t="s">
        <v>347</v>
      </c>
      <c r="E1328" s="123">
        <v>32326</v>
      </c>
      <c r="F1328" s="123">
        <v>24</v>
      </c>
      <c r="G1328" s="123">
        <v>32211032326</v>
      </c>
      <c r="H1328" s="125" t="s">
        <v>3289</v>
      </c>
      <c r="I1328" s="123" t="s">
        <v>3290</v>
      </c>
      <c r="J1328" s="123" t="s">
        <v>3295</v>
      </c>
      <c r="K1328" s="123">
        <v>13</v>
      </c>
      <c r="L1328" s="126">
        <f t="shared" si="43"/>
        <v>0.54166666666666663</v>
      </c>
      <c r="M1328" s="123" t="s">
        <v>3296</v>
      </c>
      <c r="N1328" s="123">
        <v>20</v>
      </c>
      <c r="O1328" s="123">
        <f t="shared" si="42"/>
        <v>4</v>
      </c>
      <c r="P1328" s="127" t="s">
        <v>336</v>
      </c>
    </row>
    <row r="1329" spans="1:16" s="123" customFormat="1" x14ac:dyDescent="0.25">
      <c r="A1329" s="123">
        <v>2016</v>
      </c>
      <c r="B1329" s="124">
        <v>80</v>
      </c>
      <c r="C1329" s="123" t="s">
        <v>3297</v>
      </c>
      <c r="D1329" s="123" t="s">
        <v>399</v>
      </c>
      <c r="E1329" s="123">
        <v>33003</v>
      </c>
      <c r="F1329" s="123">
        <v>18</v>
      </c>
      <c r="G1329" s="123">
        <v>23210033003</v>
      </c>
      <c r="H1329" s="125" t="s">
        <v>1278</v>
      </c>
      <c r="I1329" s="123" t="s">
        <v>1279</v>
      </c>
      <c r="J1329" s="123" t="s">
        <v>3298</v>
      </c>
      <c r="K1329" s="123">
        <v>28</v>
      </c>
      <c r="L1329" s="126">
        <f t="shared" si="43"/>
        <v>1.5555555555555556</v>
      </c>
      <c r="M1329" s="123" t="s">
        <v>3299</v>
      </c>
      <c r="N1329" s="123" t="s">
        <v>367</v>
      </c>
      <c r="O1329" s="123" t="str">
        <f t="shared" si="42"/>
        <v>-</v>
      </c>
      <c r="P1329" s="127" t="s">
        <v>336</v>
      </c>
    </row>
    <row r="1330" spans="1:16" s="123" customFormat="1" x14ac:dyDescent="0.25">
      <c r="A1330" s="123">
        <v>2014</v>
      </c>
      <c r="B1330" s="124">
        <v>80</v>
      </c>
      <c r="C1330" s="123" t="s">
        <v>191</v>
      </c>
      <c r="D1330" s="123" t="s">
        <v>331</v>
      </c>
      <c r="E1330" s="123">
        <v>24203</v>
      </c>
      <c r="F1330" s="123">
        <v>30</v>
      </c>
      <c r="G1330" s="123">
        <v>23810024203</v>
      </c>
      <c r="H1330" s="125" t="s">
        <v>902</v>
      </c>
      <c r="I1330" s="123" t="s">
        <v>903</v>
      </c>
      <c r="J1330" s="123" t="s">
        <v>3300</v>
      </c>
      <c r="K1330" s="123">
        <v>35</v>
      </c>
      <c r="L1330" s="126">
        <f t="shared" si="43"/>
        <v>1.1666666666666667</v>
      </c>
      <c r="M1330" s="123" t="s">
        <v>3301</v>
      </c>
      <c r="N1330" s="123">
        <v>29</v>
      </c>
      <c r="O1330" s="123">
        <f t="shared" si="42"/>
        <v>1</v>
      </c>
      <c r="P1330" s="127" t="s">
        <v>336</v>
      </c>
    </row>
    <row r="1331" spans="1:16" s="123" customFormat="1" x14ac:dyDescent="0.25">
      <c r="A1331" s="123">
        <v>2015</v>
      </c>
      <c r="B1331" s="124">
        <v>80</v>
      </c>
      <c r="C1331" s="123" t="s">
        <v>191</v>
      </c>
      <c r="D1331" s="123" t="s">
        <v>331</v>
      </c>
      <c r="E1331" s="123">
        <v>24203</v>
      </c>
      <c r="F1331" s="123">
        <v>30</v>
      </c>
      <c r="G1331" s="123">
        <v>23810024203</v>
      </c>
      <c r="H1331" s="125" t="s">
        <v>902</v>
      </c>
      <c r="I1331" s="123" t="s">
        <v>903</v>
      </c>
      <c r="J1331" s="123" t="s">
        <v>3302</v>
      </c>
      <c r="K1331" s="123">
        <v>32</v>
      </c>
      <c r="L1331" s="126">
        <f t="shared" si="43"/>
        <v>1.0666666666666667</v>
      </c>
      <c r="M1331" s="123" t="s">
        <v>3303</v>
      </c>
      <c r="N1331" s="123">
        <v>26</v>
      </c>
      <c r="O1331" s="123">
        <f t="shared" si="42"/>
        <v>4</v>
      </c>
      <c r="P1331" s="127" t="s">
        <v>336</v>
      </c>
    </row>
    <row r="1332" spans="1:16" s="123" customFormat="1" x14ac:dyDescent="0.25">
      <c r="A1332" s="123">
        <v>2016</v>
      </c>
      <c r="B1332" s="124">
        <v>80</v>
      </c>
      <c r="C1332" s="123" t="s">
        <v>191</v>
      </c>
      <c r="D1332" s="123" t="s">
        <v>331</v>
      </c>
      <c r="E1332" s="123">
        <v>24203</v>
      </c>
      <c r="F1332" s="123">
        <v>30</v>
      </c>
      <c r="G1332" s="123">
        <v>23810024203</v>
      </c>
      <c r="H1332" s="125" t="s">
        <v>902</v>
      </c>
      <c r="I1332" s="123" t="s">
        <v>903</v>
      </c>
      <c r="J1332" s="123" t="s">
        <v>3304</v>
      </c>
      <c r="K1332" s="123">
        <v>34</v>
      </c>
      <c r="L1332" s="126">
        <f t="shared" si="43"/>
        <v>1.1333333333333333</v>
      </c>
      <c r="M1332" s="123" t="s">
        <v>3305</v>
      </c>
      <c r="N1332" s="123">
        <v>26</v>
      </c>
      <c r="O1332" s="123">
        <f t="shared" si="42"/>
        <v>4</v>
      </c>
      <c r="P1332" s="127" t="s">
        <v>336</v>
      </c>
    </row>
    <row r="1333" spans="1:16" s="123" customFormat="1" x14ac:dyDescent="0.25">
      <c r="A1333" s="123">
        <v>2014</v>
      </c>
      <c r="B1333" s="124">
        <v>80</v>
      </c>
      <c r="C1333" s="123" t="s">
        <v>191</v>
      </c>
      <c r="D1333" s="123" t="s">
        <v>331</v>
      </c>
      <c r="E1333" s="123">
        <v>25007</v>
      </c>
      <c r="F1333" s="123">
        <v>15</v>
      </c>
      <c r="G1333" s="123">
        <v>23810025007</v>
      </c>
      <c r="H1333" s="125" t="s">
        <v>578</v>
      </c>
      <c r="I1333" s="123" t="s">
        <v>579</v>
      </c>
      <c r="J1333" s="123" t="s">
        <v>3306</v>
      </c>
      <c r="K1333" s="123">
        <v>13</v>
      </c>
      <c r="L1333" s="126">
        <f t="shared" si="43"/>
        <v>0.8666666666666667</v>
      </c>
      <c r="M1333" s="123" t="s">
        <v>3307</v>
      </c>
      <c r="N1333" s="123">
        <v>15</v>
      </c>
      <c r="O1333" s="123">
        <f t="shared" si="42"/>
        <v>0</v>
      </c>
      <c r="P1333" s="127" t="s">
        <v>336</v>
      </c>
    </row>
    <row r="1334" spans="1:16" s="123" customFormat="1" x14ac:dyDescent="0.25">
      <c r="A1334" s="123">
        <v>2015</v>
      </c>
      <c r="B1334" s="124">
        <v>80</v>
      </c>
      <c r="C1334" s="123" t="s">
        <v>191</v>
      </c>
      <c r="D1334" s="123" t="s">
        <v>331</v>
      </c>
      <c r="E1334" s="123">
        <v>25007</v>
      </c>
      <c r="F1334" s="123">
        <v>15</v>
      </c>
      <c r="G1334" s="123">
        <v>23810025007</v>
      </c>
      <c r="H1334" s="125" t="s">
        <v>578</v>
      </c>
      <c r="I1334" s="123" t="s">
        <v>579</v>
      </c>
      <c r="J1334" s="123" t="s">
        <v>3308</v>
      </c>
      <c r="K1334" s="123">
        <v>16</v>
      </c>
      <c r="L1334" s="126">
        <f t="shared" si="43"/>
        <v>1.0666666666666667</v>
      </c>
      <c r="M1334" s="123" t="s">
        <v>3309</v>
      </c>
      <c r="N1334" s="123">
        <v>15</v>
      </c>
      <c r="O1334" s="123">
        <f t="shared" si="42"/>
        <v>0</v>
      </c>
      <c r="P1334" s="127" t="s">
        <v>336</v>
      </c>
    </row>
    <row r="1335" spans="1:16" s="123" customFormat="1" x14ac:dyDescent="0.25">
      <c r="A1335" s="123">
        <v>2016</v>
      </c>
      <c r="B1335" s="124">
        <v>80</v>
      </c>
      <c r="C1335" s="123" t="s">
        <v>191</v>
      </c>
      <c r="D1335" s="123" t="s">
        <v>331</v>
      </c>
      <c r="E1335" s="123">
        <v>25007</v>
      </c>
      <c r="F1335" s="123">
        <v>15</v>
      </c>
      <c r="G1335" s="123">
        <v>23810025007</v>
      </c>
      <c r="H1335" s="125" t="s">
        <v>578</v>
      </c>
      <c r="I1335" s="123" t="s">
        <v>579</v>
      </c>
      <c r="J1335" s="123" t="s">
        <v>3310</v>
      </c>
      <c r="K1335" s="123">
        <v>29</v>
      </c>
      <c r="L1335" s="126">
        <f t="shared" si="43"/>
        <v>1.9333333333333333</v>
      </c>
      <c r="M1335" s="123" t="s">
        <v>3311</v>
      </c>
      <c r="N1335" s="123">
        <v>31</v>
      </c>
      <c r="O1335" s="123">
        <f t="shared" si="42"/>
        <v>-16</v>
      </c>
      <c r="P1335" s="127" t="s">
        <v>336</v>
      </c>
    </row>
    <row r="1336" spans="1:16" s="123" customFormat="1" x14ac:dyDescent="0.25">
      <c r="A1336" s="123">
        <v>2014</v>
      </c>
      <c r="B1336" s="124">
        <v>80</v>
      </c>
      <c r="C1336" s="123" t="s">
        <v>191</v>
      </c>
      <c r="D1336" s="123" t="s">
        <v>331</v>
      </c>
      <c r="E1336" s="123">
        <v>25510</v>
      </c>
      <c r="F1336" s="123">
        <v>30</v>
      </c>
      <c r="G1336" s="123">
        <v>23810025510</v>
      </c>
      <c r="H1336" s="125" t="s">
        <v>594</v>
      </c>
      <c r="I1336" s="123" t="s">
        <v>595</v>
      </c>
      <c r="J1336" s="123" t="s">
        <v>3312</v>
      </c>
      <c r="K1336" s="123">
        <v>44</v>
      </c>
      <c r="L1336" s="126">
        <f t="shared" si="43"/>
        <v>1.4666666666666666</v>
      </c>
      <c r="M1336" s="123" t="s">
        <v>3313</v>
      </c>
      <c r="N1336" s="123" t="s">
        <v>367</v>
      </c>
      <c r="O1336" s="123" t="str">
        <f t="shared" si="42"/>
        <v>-</v>
      </c>
      <c r="P1336" s="127" t="s">
        <v>336</v>
      </c>
    </row>
    <row r="1337" spans="1:16" s="123" customFormat="1" x14ac:dyDescent="0.25">
      <c r="A1337" s="123">
        <v>2015</v>
      </c>
      <c r="B1337" s="124">
        <v>80</v>
      </c>
      <c r="C1337" s="123" t="s">
        <v>191</v>
      </c>
      <c r="D1337" s="123" t="s">
        <v>331</v>
      </c>
      <c r="E1337" s="123">
        <v>25510</v>
      </c>
      <c r="F1337" s="123">
        <v>30</v>
      </c>
      <c r="G1337" s="123">
        <v>23810025510</v>
      </c>
      <c r="H1337" s="125" t="s">
        <v>594</v>
      </c>
      <c r="I1337" s="123" t="s">
        <v>595</v>
      </c>
      <c r="J1337" s="123" t="s">
        <v>3314</v>
      </c>
      <c r="K1337" s="123">
        <v>41</v>
      </c>
      <c r="L1337" s="126">
        <f t="shared" si="43"/>
        <v>1.3666666666666667</v>
      </c>
      <c r="M1337" s="123" t="s">
        <v>3315</v>
      </c>
      <c r="N1337" s="123" t="s">
        <v>367</v>
      </c>
      <c r="O1337" s="123" t="str">
        <f t="shared" si="42"/>
        <v>-</v>
      </c>
      <c r="P1337" s="127" t="s">
        <v>336</v>
      </c>
    </row>
    <row r="1338" spans="1:16" s="123" customFormat="1" x14ac:dyDescent="0.25">
      <c r="A1338" s="123">
        <v>2016</v>
      </c>
      <c r="B1338" s="124">
        <v>80</v>
      </c>
      <c r="C1338" s="123" t="s">
        <v>191</v>
      </c>
      <c r="D1338" s="123" t="s">
        <v>331</v>
      </c>
      <c r="E1338" s="123">
        <v>25510</v>
      </c>
      <c r="F1338" s="123">
        <v>30</v>
      </c>
      <c r="G1338" s="123">
        <v>23810025510</v>
      </c>
      <c r="H1338" s="125" t="s">
        <v>594</v>
      </c>
      <c r="I1338" s="123" t="s">
        <v>595</v>
      </c>
      <c r="J1338" s="123" t="s">
        <v>3316</v>
      </c>
      <c r="K1338" s="123">
        <v>27</v>
      </c>
      <c r="L1338" s="126">
        <f t="shared" si="43"/>
        <v>0.9</v>
      </c>
      <c r="M1338" s="123" t="s">
        <v>3317</v>
      </c>
      <c r="N1338" s="123">
        <v>28</v>
      </c>
      <c r="O1338" s="123">
        <f t="shared" si="42"/>
        <v>2</v>
      </c>
      <c r="P1338" s="127" t="s">
        <v>336</v>
      </c>
    </row>
    <row r="1339" spans="1:16" s="123" customFormat="1" x14ac:dyDescent="0.25">
      <c r="A1339" s="123">
        <v>2014</v>
      </c>
      <c r="B1339" s="124">
        <v>80</v>
      </c>
      <c r="C1339" s="123" t="s">
        <v>191</v>
      </c>
      <c r="D1339" s="123" t="s">
        <v>331</v>
      </c>
      <c r="E1339" s="123">
        <v>25516</v>
      </c>
      <c r="F1339" s="123">
        <v>60</v>
      </c>
      <c r="G1339" s="123">
        <v>23810025516</v>
      </c>
      <c r="H1339" s="125" t="s">
        <v>602</v>
      </c>
      <c r="I1339" s="123" t="s">
        <v>603</v>
      </c>
      <c r="J1339" s="123" t="s">
        <v>3318</v>
      </c>
      <c r="K1339" s="123">
        <v>91</v>
      </c>
      <c r="L1339" s="126">
        <f t="shared" si="43"/>
        <v>1.5166666666666666</v>
      </c>
      <c r="M1339" s="123" t="s">
        <v>3319</v>
      </c>
      <c r="N1339" s="123" t="s">
        <v>367</v>
      </c>
      <c r="O1339" s="123" t="str">
        <f t="shared" si="42"/>
        <v>-</v>
      </c>
      <c r="P1339" s="127" t="s">
        <v>336</v>
      </c>
    </row>
    <row r="1340" spans="1:16" s="123" customFormat="1" x14ac:dyDescent="0.25">
      <c r="A1340" s="123">
        <v>2015</v>
      </c>
      <c r="B1340" s="124">
        <v>80</v>
      </c>
      <c r="C1340" s="123" t="s">
        <v>191</v>
      </c>
      <c r="D1340" s="123" t="s">
        <v>331</v>
      </c>
      <c r="E1340" s="123">
        <v>25516</v>
      </c>
      <c r="F1340" s="123">
        <v>60</v>
      </c>
      <c r="G1340" s="123">
        <v>23810025516</v>
      </c>
      <c r="H1340" s="125" t="s">
        <v>602</v>
      </c>
      <c r="I1340" s="123" t="s">
        <v>603</v>
      </c>
      <c r="J1340" s="123" t="s">
        <v>3320</v>
      </c>
      <c r="K1340" s="123">
        <v>85</v>
      </c>
      <c r="L1340" s="126">
        <f t="shared" si="43"/>
        <v>1.4166666666666667</v>
      </c>
      <c r="M1340" s="123" t="s">
        <v>3321</v>
      </c>
      <c r="N1340" s="123" t="s">
        <v>367</v>
      </c>
      <c r="O1340" s="123" t="str">
        <f t="shared" si="42"/>
        <v>-</v>
      </c>
      <c r="P1340" s="127" t="s">
        <v>336</v>
      </c>
    </row>
    <row r="1341" spans="1:16" s="123" customFormat="1" x14ac:dyDescent="0.25">
      <c r="A1341" s="123">
        <v>2016</v>
      </c>
      <c r="B1341" s="124">
        <v>80</v>
      </c>
      <c r="C1341" s="123" t="s">
        <v>191</v>
      </c>
      <c r="D1341" s="123" t="s">
        <v>331</v>
      </c>
      <c r="E1341" s="123">
        <v>25516</v>
      </c>
      <c r="F1341" s="123">
        <v>60</v>
      </c>
      <c r="G1341" s="123">
        <v>23810025516</v>
      </c>
      <c r="H1341" s="125" t="s">
        <v>602</v>
      </c>
      <c r="I1341" s="123" t="s">
        <v>603</v>
      </c>
      <c r="J1341" s="123" t="s">
        <v>3322</v>
      </c>
      <c r="K1341" s="123">
        <v>75</v>
      </c>
      <c r="L1341" s="126">
        <f t="shared" si="43"/>
        <v>1.25</v>
      </c>
      <c r="M1341" s="123" t="s">
        <v>3323</v>
      </c>
      <c r="N1341" s="123">
        <v>43</v>
      </c>
      <c r="O1341" s="123">
        <f t="shared" si="42"/>
        <v>17</v>
      </c>
      <c r="P1341" s="127" t="s">
        <v>336</v>
      </c>
    </row>
    <row r="1342" spans="1:16" s="123" customFormat="1" x14ac:dyDescent="0.25">
      <c r="A1342" s="123">
        <v>2014</v>
      </c>
      <c r="B1342" s="124">
        <v>80</v>
      </c>
      <c r="C1342" s="123" t="s">
        <v>192</v>
      </c>
      <c r="D1342" s="123" t="s">
        <v>331</v>
      </c>
      <c r="E1342" s="123">
        <v>25217</v>
      </c>
      <c r="F1342" s="123">
        <v>20</v>
      </c>
      <c r="G1342" s="123">
        <v>23810025217</v>
      </c>
      <c r="H1342" s="125" t="s">
        <v>480</v>
      </c>
      <c r="I1342" s="123" t="s">
        <v>481</v>
      </c>
      <c r="J1342" s="123" t="s">
        <v>3324</v>
      </c>
      <c r="K1342" s="123">
        <v>36</v>
      </c>
      <c r="L1342" s="126">
        <f t="shared" si="43"/>
        <v>1.8</v>
      </c>
      <c r="M1342" s="123" t="s">
        <v>3325</v>
      </c>
      <c r="N1342" s="123" t="s">
        <v>367</v>
      </c>
      <c r="O1342" s="123" t="str">
        <f t="shared" si="42"/>
        <v>-</v>
      </c>
      <c r="P1342" s="127" t="s">
        <v>336</v>
      </c>
    </row>
    <row r="1343" spans="1:16" s="123" customFormat="1" x14ac:dyDescent="0.25">
      <c r="A1343" s="123">
        <v>2015</v>
      </c>
      <c r="B1343" s="124">
        <v>80</v>
      </c>
      <c r="C1343" s="123" t="s">
        <v>192</v>
      </c>
      <c r="D1343" s="123" t="s">
        <v>331</v>
      </c>
      <c r="E1343" s="123">
        <v>25217</v>
      </c>
      <c r="F1343" s="123">
        <v>20</v>
      </c>
      <c r="G1343" s="123">
        <v>23810025217</v>
      </c>
      <c r="H1343" s="125" t="s">
        <v>480</v>
      </c>
      <c r="I1343" s="123" t="s">
        <v>481</v>
      </c>
      <c r="J1343" s="123" t="s">
        <v>3326</v>
      </c>
      <c r="K1343" s="123">
        <v>30</v>
      </c>
      <c r="L1343" s="126">
        <f t="shared" si="43"/>
        <v>1.5</v>
      </c>
      <c r="M1343" s="123" t="s">
        <v>3327</v>
      </c>
      <c r="N1343" s="123" t="s">
        <v>367</v>
      </c>
      <c r="O1343" s="123" t="str">
        <f t="shared" si="42"/>
        <v>-</v>
      </c>
      <c r="P1343" s="127" t="s">
        <v>336</v>
      </c>
    </row>
    <row r="1344" spans="1:16" s="123" customFormat="1" x14ac:dyDescent="0.25">
      <c r="A1344" s="123">
        <v>2016</v>
      </c>
      <c r="B1344" s="124">
        <v>80</v>
      </c>
      <c r="C1344" s="123" t="s">
        <v>192</v>
      </c>
      <c r="D1344" s="123" t="s">
        <v>331</v>
      </c>
      <c r="E1344" s="123">
        <v>25217</v>
      </c>
      <c r="F1344" s="123">
        <v>20</v>
      </c>
      <c r="G1344" s="123">
        <v>23810025217</v>
      </c>
      <c r="H1344" s="125" t="s">
        <v>480</v>
      </c>
      <c r="I1344" s="123" t="s">
        <v>481</v>
      </c>
      <c r="J1344" s="123" t="s">
        <v>3328</v>
      </c>
      <c r="K1344" s="123">
        <v>23</v>
      </c>
      <c r="L1344" s="126">
        <f t="shared" si="43"/>
        <v>1.1499999999999999</v>
      </c>
      <c r="M1344" s="123" t="s">
        <v>3329</v>
      </c>
      <c r="N1344" s="123">
        <v>20</v>
      </c>
      <c r="O1344" s="123">
        <f t="shared" si="42"/>
        <v>0</v>
      </c>
      <c r="P1344" s="127" t="s">
        <v>336</v>
      </c>
    </row>
    <row r="1345" spans="1:16" s="123" customFormat="1" x14ac:dyDescent="0.25">
      <c r="A1345" s="123">
        <v>2014</v>
      </c>
      <c r="B1345" s="124">
        <v>80</v>
      </c>
      <c r="C1345" s="123" t="s">
        <v>192</v>
      </c>
      <c r="D1345" s="123" t="s">
        <v>331</v>
      </c>
      <c r="E1345" s="123">
        <v>25218</v>
      </c>
      <c r="F1345" s="123">
        <v>10</v>
      </c>
      <c r="G1345" s="123">
        <v>23810025218</v>
      </c>
      <c r="H1345" s="125" t="s">
        <v>488</v>
      </c>
      <c r="I1345" s="123" t="s">
        <v>489</v>
      </c>
      <c r="J1345" s="123" t="s">
        <v>3330</v>
      </c>
      <c r="K1345" s="123">
        <v>29</v>
      </c>
      <c r="L1345" s="126">
        <f t="shared" si="43"/>
        <v>2.9</v>
      </c>
      <c r="M1345" s="123" t="s">
        <v>3331</v>
      </c>
      <c r="N1345" s="123" t="s">
        <v>367</v>
      </c>
      <c r="O1345" s="123" t="str">
        <f t="shared" si="42"/>
        <v>-</v>
      </c>
      <c r="P1345" s="127" t="s">
        <v>336</v>
      </c>
    </row>
    <row r="1346" spans="1:16" s="123" customFormat="1" x14ac:dyDescent="0.25">
      <c r="A1346" s="123">
        <v>2015</v>
      </c>
      <c r="B1346" s="124">
        <v>80</v>
      </c>
      <c r="C1346" s="123" t="s">
        <v>192</v>
      </c>
      <c r="D1346" s="123" t="s">
        <v>331</v>
      </c>
      <c r="E1346" s="123">
        <v>25218</v>
      </c>
      <c r="F1346" s="123">
        <v>10</v>
      </c>
      <c r="G1346" s="123">
        <v>23810025218</v>
      </c>
      <c r="H1346" s="125" t="s">
        <v>488</v>
      </c>
      <c r="I1346" s="123" t="s">
        <v>489</v>
      </c>
      <c r="J1346" s="123" t="s">
        <v>3332</v>
      </c>
      <c r="K1346" s="123">
        <v>38</v>
      </c>
      <c r="L1346" s="126">
        <f t="shared" si="43"/>
        <v>3.8</v>
      </c>
      <c r="M1346" s="123" t="s">
        <v>3333</v>
      </c>
      <c r="N1346" s="123" t="s">
        <v>367</v>
      </c>
      <c r="O1346" s="123" t="str">
        <f t="shared" si="42"/>
        <v>-</v>
      </c>
      <c r="P1346" s="127" t="s">
        <v>336</v>
      </c>
    </row>
    <row r="1347" spans="1:16" s="123" customFormat="1" x14ac:dyDescent="0.25">
      <c r="A1347" s="123">
        <v>2016</v>
      </c>
      <c r="B1347" s="124">
        <v>80</v>
      </c>
      <c r="C1347" s="123" t="s">
        <v>192</v>
      </c>
      <c r="D1347" s="123" t="s">
        <v>331</v>
      </c>
      <c r="E1347" s="123">
        <v>25218</v>
      </c>
      <c r="F1347" s="123">
        <v>10</v>
      </c>
      <c r="G1347" s="123">
        <v>23810025218</v>
      </c>
      <c r="H1347" s="125" t="s">
        <v>488</v>
      </c>
      <c r="I1347" s="123" t="s">
        <v>489</v>
      </c>
      <c r="J1347" s="123" t="s">
        <v>3334</v>
      </c>
      <c r="K1347" s="123">
        <v>27</v>
      </c>
      <c r="L1347" s="126">
        <f t="shared" si="43"/>
        <v>2.7</v>
      </c>
      <c r="M1347" s="123" t="s">
        <v>3335</v>
      </c>
      <c r="N1347" s="123">
        <v>10</v>
      </c>
      <c r="O1347" s="123">
        <f t="shared" ref="O1347:O1410" si="44">IFERROR(F1347-N1347,"-")</f>
        <v>0</v>
      </c>
      <c r="P1347" s="127" t="s">
        <v>336</v>
      </c>
    </row>
    <row r="1348" spans="1:16" s="123" customFormat="1" x14ac:dyDescent="0.25">
      <c r="A1348" s="123">
        <v>2014</v>
      </c>
      <c r="B1348" s="124">
        <v>80</v>
      </c>
      <c r="C1348" s="123" t="s">
        <v>192</v>
      </c>
      <c r="D1348" s="123" t="s">
        <v>331</v>
      </c>
      <c r="E1348" s="123">
        <v>25510</v>
      </c>
      <c r="F1348" s="123">
        <v>30</v>
      </c>
      <c r="G1348" s="123">
        <v>23810025510</v>
      </c>
      <c r="H1348" s="125" t="s">
        <v>594</v>
      </c>
      <c r="I1348" s="123" t="s">
        <v>595</v>
      </c>
      <c r="J1348" s="123" t="s">
        <v>3336</v>
      </c>
      <c r="K1348" s="123">
        <v>32</v>
      </c>
      <c r="L1348" s="126">
        <f t="shared" si="43"/>
        <v>1.0666666666666667</v>
      </c>
      <c r="M1348" s="123" t="s">
        <v>3337</v>
      </c>
      <c r="N1348" s="123" t="s">
        <v>367</v>
      </c>
      <c r="O1348" s="123" t="str">
        <f t="shared" si="44"/>
        <v>-</v>
      </c>
      <c r="P1348" s="127" t="s">
        <v>336</v>
      </c>
    </row>
    <row r="1349" spans="1:16" s="123" customFormat="1" x14ac:dyDescent="0.25">
      <c r="A1349" s="123">
        <v>2015</v>
      </c>
      <c r="B1349" s="124">
        <v>80</v>
      </c>
      <c r="C1349" s="123" t="s">
        <v>192</v>
      </c>
      <c r="D1349" s="123" t="s">
        <v>331</v>
      </c>
      <c r="E1349" s="123">
        <v>25510</v>
      </c>
      <c r="F1349" s="123">
        <v>30</v>
      </c>
      <c r="G1349" s="123">
        <v>23810025510</v>
      </c>
      <c r="H1349" s="125" t="s">
        <v>594</v>
      </c>
      <c r="I1349" s="123" t="s">
        <v>595</v>
      </c>
      <c r="J1349" s="123" t="s">
        <v>3338</v>
      </c>
      <c r="K1349" s="123">
        <v>19</v>
      </c>
      <c r="L1349" s="126">
        <f t="shared" si="43"/>
        <v>0.6333333333333333</v>
      </c>
      <c r="M1349" s="123" t="s">
        <v>3339</v>
      </c>
      <c r="N1349" s="123" t="s">
        <v>367</v>
      </c>
      <c r="O1349" s="123" t="str">
        <f t="shared" si="44"/>
        <v>-</v>
      </c>
      <c r="P1349" s="127" t="s">
        <v>336</v>
      </c>
    </row>
    <row r="1350" spans="1:16" s="123" customFormat="1" x14ac:dyDescent="0.25">
      <c r="A1350" s="123">
        <v>2016</v>
      </c>
      <c r="B1350" s="124">
        <v>80</v>
      </c>
      <c r="C1350" s="123" t="s">
        <v>192</v>
      </c>
      <c r="D1350" s="123" t="s">
        <v>331</v>
      </c>
      <c r="E1350" s="123">
        <v>25510</v>
      </c>
      <c r="F1350" s="123">
        <v>30</v>
      </c>
      <c r="G1350" s="123">
        <v>23810025510</v>
      </c>
      <c r="H1350" s="125" t="s">
        <v>594</v>
      </c>
      <c r="I1350" s="123" t="s">
        <v>595</v>
      </c>
      <c r="J1350" s="123" t="s">
        <v>3340</v>
      </c>
      <c r="K1350" s="123">
        <v>24</v>
      </c>
      <c r="L1350" s="126">
        <f t="shared" si="43"/>
        <v>0.8</v>
      </c>
      <c r="M1350" s="123" t="s">
        <v>3341</v>
      </c>
      <c r="N1350" s="123">
        <v>27</v>
      </c>
      <c r="O1350" s="123">
        <f t="shared" si="44"/>
        <v>3</v>
      </c>
      <c r="P1350" s="127" t="s">
        <v>336</v>
      </c>
    </row>
    <row r="1351" spans="1:16" s="123" customFormat="1" x14ac:dyDescent="0.25">
      <c r="A1351" s="123">
        <v>2014</v>
      </c>
      <c r="B1351" s="124">
        <v>80</v>
      </c>
      <c r="C1351" s="123" t="s">
        <v>192</v>
      </c>
      <c r="D1351" s="123" t="s">
        <v>331</v>
      </c>
      <c r="E1351" s="123">
        <v>31106</v>
      </c>
      <c r="F1351" s="123">
        <v>35</v>
      </c>
      <c r="G1351" s="123">
        <v>23810031106</v>
      </c>
      <c r="H1351" s="125" t="s">
        <v>1016</v>
      </c>
      <c r="I1351" s="123" t="s">
        <v>1017</v>
      </c>
      <c r="J1351" s="123" t="s">
        <v>3342</v>
      </c>
      <c r="K1351" s="123">
        <v>25</v>
      </c>
      <c r="L1351" s="126">
        <f t="shared" si="43"/>
        <v>0.7142857142857143</v>
      </c>
      <c r="M1351" s="123" t="s">
        <v>3343</v>
      </c>
      <c r="N1351" s="123">
        <v>34</v>
      </c>
      <c r="O1351" s="123">
        <f t="shared" si="44"/>
        <v>1</v>
      </c>
      <c r="P1351" s="127" t="s">
        <v>336</v>
      </c>
    </row>
    <row r="1352" spans="1:16" s="123" customFormat="1" x14ac:dyDescent="0.25">
      <c r="A1352" s="123">
        <v>2015</v>
      </c>
      <c r="B1352" s="124">
        <v>80</v>
      </c>
      <c r="C1352" s="123" t="s">
        <v>192</v>
      </c>
      <c r="D1352" s="123" t="s">
        <v>331</v>
      </c>
      <c r="E1352" s="123">
        <v>31106</v>
      </c>
      <c r="F1352" s="123">
        <v>35</v>
      </c>
      <c r="G1352" s="123">
        <v>23810031106</v>
      </c>
      <c r="H1352" s="125" t="s">
        <v>1016</v>
      </c>
      <c r="I1352" s="123" t="s">
        <v>1017</v>
      </c>
      <c r="J1352" s="123" t="s">
        <v>3344</v>
      </c>
      <c r="K1352" s="123">
        <v>29</v>
      </c>
      <c r="L1352" s="126">
        <f t="shared" si="43"/>
        <v>0.82857142857142863</v>
      </c>
      <c r="M1352" s="123" t="s">
        <v>3345</v>
      </c>
      <c r="N1352" s="123">
        <v>29</v>
      </c>
      <c r="O1352" s="123">
        <f t="shared" si="44"/>
        <v>6</v>
      </c>
      <c r="P1352" s="127" t="s">
        <v>336</v>
      </c>
    </row>
    <row r="1353" spans="1:16" s="123" customFormat="1" x14ac:dyDescent="0.25">
      <c r="A1353" s="123">
        <v>2016</v>
      </c>
      <c r="B1353" s="124">
        <v>80</v>
      </c>
      <c r="C1353" s="123" t="s">
        <v>192</v>
      </c>
      <c r="D1353" s="123" t="s">
        <v>331</v>
      </c>
      <c r="E1353" s="123">
        <v>31106</v>
      </c>
      <c r="F1353" s="123">
        <v>35</v>
      </c>
      <c r="G1353" s="123">
        <v>23810031106</v>
      </c>
      <c r="H1353" s="125" t="s">
        <v>1016</v>
      </c>
      <c r="I1353" s="123" t="s">
        <v>1017</v>
      </c>
      <c r="J1353" s="123" t="s">
        <v>3346</v>
      </c>
      <c r="K1353" s="123">
        <v>25</v>
      </c>
      <c r="L1353" s="126">
        <f t="shared" si="43"/>
        <v>0.7142857142857143</v>
      </c>
      <c r="M1353" s="123" t="s">
        <v>3347</v>
      </c>
      <c r="N1353" s="123">
        <v>34</v>
      </c>
      <c r="O1353" s="123">
        <f t="shared" si="44"/>
        <v>1</v>
      </c>
      <c r="P1353" s="127" t="s">
        <v>336</v>
      </c>
    </row>
    <row r="1354" spans="1:16" s="123" customFormat="1" x14ac:dyDescent="0.25">
      <c r="A1354" s="123">
        <v>2014</v>
      </c>
      <c r="B1354" s="124">
        <v>80</v>
      </c>
      <c r="C1354" s="123" t="s">
        <v>192</v>
      </c>
      <c r="D1354" s="123" t="s">
        <v>331</v>
      </c>
      <c r="E1354" s="123">
        <v>31206</v>
      </c>
      <c r="F1354" s="123">
        <v>35</v>
      </c>
      <c r="G1354" s="123">
        <v>23810031206</v>
      </c>
      <c r="H1354" s="125" t="s">
        <v>922</v>
      </c>
      <c r="I1354" s="123" t="s">
        <v>923</v>
      </c>
      <c r="J1354" s="123" t="s">
        <v>3348</v>
      </c>
      <c r="K1354" s="123">
        <v>40</v>
      </c>
      <c r="L1354" s="126">
        <f t="shared" si="43"/>
        <v>1.1428571428571428</v>
      </c>
      <c r="M1354" s="123" t="s">
        <v>3349</v>
      </c>
      <c r="N1354" s="123">
        <v>29</v>
      </c>
      <c r="O1354" s="123">
        <f t="shared" si="44"/>
        <v>6</v>
      </c>
      <c r="P1354" s="127" t="s">
        <v>336</v>
      </c>
    </row>
    <row r="1355" spans="1:16" s="123" customFormat="1" x14ac:dyDescent="0.25">
      <c r="A1355" s="123">
        <v>2015</v>
      </c>
      <c r="B1355" s="124">
        <v>80</v>
      </c>
      <c r="C1355" s="123" t="s">
        <v>192</v>
      </c>
      <c r="D1355" s="123" t="s">
        <v>331</v>
      </c>
      <c r="E1355" s="123">
        <v>31206</v>
      </c>
      <c r="F1355" s="123">
        <v>35</v>
      </c>
      <c r="G1355" s="123">
        <v>23810031206</v>
      </c>
      <c r="H1355" s="125" t="s">
        <v>922</v>
      </c>
      <c r="I1355" s="123" t="s">
        <v>923</v>
      </c>
      <c r="J1355" s="123" t="s">
        <v>3350</v>
      </c>
      <c r="K1355" s="123">
        <v>42</v>
      </c>
      <c r="L1355" s="126">
        <f t="shared" si="43"/>
        <v>1.2</v>
      </c>
      <c r="M1355" s="123" t="s">
        <v>3351</v>
      </c>
      <c r="N1355" s="123">
        <v>29</v>
      </c>
      <c r="O1355" s="123">
        <f t="shared" si="44"/>
        <v>6</v>
      </c>
      <c r="P1355" s="127" t="s">
        <v>336</v>
      </c>
    </row>
    <row r="1356" spans="1:16" s="123" customFormat="1" x14ac:dyDescent="0.25">
      <c r="A1356" s="123">
        <v>2016</v>
      </c>
      <c r="B1356" s="124">
        <v>80</v>
      </c>
      <c r="C1356" s="123" t="s">
        <v>192</v>
      </c>
      <c r="D1356" s="123" t="s">
        <v>331</v>
      </c>
      <c r="E1356" s="123">
        <v>31206</v>
      </c>
      <c r="F1356" s="123">
        <v>35</v>
      </c>
      <c r="G1356" s="123">
        <v>23810031206</v>
      </c>
      <c r="H1356" s="125" t="s">
        <v>922</v>
      </c>
      <c r="I1356" s="123" t="s">
        <v>923</v>
      </c>
      <c r="J1356" s="123" t="s">
        <v>3352</v>
      </c>
      <c r="K1356" s="123">
        <v>50</v>
      </c>
      <c r="L1356" s="126">
        <f t="shared" si="43"/>
        <v>1.4285714285714286</v>
      </c>
      <c r="M1356" s="123" t="s">
        <v>3353</v>
      </c>
      <c r="N1356" s="123">
        <v>34</v>
      </c>
      <c r="O1356" s="123">
        <f t="shared" si="44"/>
        <v>1</v>
      </c>
      <c r="P1356" s="127" t="s">
        <v>336</v>
      </c>
    </row>
    <row r="1357" spans="1:16" s="123" customFormat="1" x14ac:dyDescent="0.25">
      <c r="A1357" s="123">
        <v>2014</v>
      </c>
      <c r="B1357" s="124">
        <v>80</v>
      </c>
      <c r="C1357" s="123" t="s">
        <v>192</v>
      </c>
      <c r="D1357" s="123" t="s">
        <v>331</v>
      </c>
      <c r="E1357" s="123">
        <v>31210</v>
      </c>
      <c r="F1357" s="123">
        <v>35</v>
      </c>
      <c r="G1357" s="123">
        <v>23810031210</v>
      </c>
      <c r="H1357" s="125" t="s">
        <v>352</v>
      </c>
      <c r="I1357" s="123" t="s">
        <v>353</v>
      </c>
      <c r="J1357" s="123" t="s">
        <v>3354</v>
      </c>
      <c r="K1357" s="123">
        <v>26</v>
      </c>
      <c r="L1357" s="126">
        <f t="shared" si="43"/>
        <v>0.74285714285714288</v>
      </c>
      <c r="M1357" s="123" t="s">
        <v>3355</v>
      </c>
      <c r="N1357" s="123">
        <v>35</v>
      </c>
      <c r="O1357" s="123">
        <f t="shared" si="44"/>
        <v>0</v>
      </c>
      <c r="P1357" s="127" t="s">
        <v>336</v>
      </c>
    </row>
    <row r="1358" spans="1:16" s="123" customFormat="1" x14ac:dyDescent="0.25">
      <c r="A1358" s="123">
        <v>2015</v>
      </c>
      <c r="B1358" s="124">
        <v>80</v>
      </c>
      <c r="C1358" s="123" t="s">
        <v>192</v>
      </c>
      <c r="D1358" s="123" t="s">
        <v>331</v>
      </c>
      <c r="E1358" s="123">
        <v>31210</v>
      </c>
      <c r="F1358" s="123">
        <v>35</v>
      </c>
      <c r="G1358" s="123">
        <v>23810031210</v>
      </c>
      <c r="H1358" s="125" t="s">
        <v>352</v>
      </c>
      <c r="I1358" s="123" t="s">
        <v>353</v>
      </c>
      <c r="J1358" s="123" t="s">
        <v>3356</v>
      </c>
      <c r="K1358" s="123">
        <v>11</v>
      </c>
      <c r="L1358" s="126">
        <f t="shared" si="43"/>
        <v>0.31428571428571428</v>
      </c>
      <c r="M1358" s="123" t="s">
        <v>3357</v>
      </c>
      <c r="N1358" s="123">
        <v>30</v>
      </c>
      <c r="O1358" s="123">
        <f t="shared" si="44"/>
        <v>5</v>
      </c>
      <c r="P1358" s="127" t="s">
        <v>336</v>
      </c>
    </row>
    <row r="1359" spans="1:16" s="123" customFormat="1" x14ac:dyDescent="0.25">
      <c r="A1359" s="123">
        <v>2016</v>
      </c>
      <c r="B1359" s="124">
        <v>80</v>
      </c>
      <c r="C1359" s="123" t="s">
        <v>192</v>
      </c>
      <c r="D1359" s="123" t="s">
        <v>331</v>
      </c>
      <c r="E1359" s="123">
        <v>31210</v>
      </c>
      <c r="F1359" s="123">
        <v>35</v>
      </c>
      <c r="G1359" s="123">
        <v>23810031210</v>
      </c>
      <c r="H1359" s="125" t="s">
        <v>352</v>
      </c>
      <c r="I1359" s="123" t="s">
        <v>353</v>
      </c>
      <c r="J1359" s="123" t="s">
        <v>3358</v>
      </c>
      <c r="K1359" s="123">
        <v>12</v>
      </c>
      <c r="L1359" s="126">
        <f t="shared" si="43"/>
        <v>0.34285714285714286</v>
      </c>
      <c r="M1359" s="123" t="s">
        <v>3359</v>
      </c>
      <c r="N1359" s="123">
        <v>29</v>
      </c>
      <c r="O1359" s="123">
        <f t="shared" si="44"/>
        <v>6</v>
      </c>
      <c r="P1359" s="127" t="s">
        <v>336</v>
      </c>
    </row>
    <row r="1360" spans="1:16" s="123" customFormat="1" x14ac:dyDescent="0.25">
      <c r="A1360" s="123">
        <v>2014</v>
      </c>
      <c r="B1360" s="124">
        <v>80</v>
      </c>
      <c r="C1360" s="123" t="s">
        <v>192</v>
      </c>
      <c r="D1360" s="123" t="s">
        <v>399</v>
      </c>
      <c r="E1360" s="123">
        <v>31214</v>
      </c>
      <c r="F1360" s="123">
        <v>30</v>
      </c>
      <c r="G1360" s="123">
        <v>23210031214</v>
      </c>
      <c r="H1360" s="125" t="s">
        <v>1099</v>
      </c>
      <c r="I1360" s="123" t="s">
        <v>1100</v>
      </c>
      <c r="J1360" s="123" t="s">
        <v>3360</v>
      </c>
      <c r="K1360" s="123">
        <v>33</v>
      </c>
      <c r="L1360" s="126">
        <f t="shared" si="43"/>
        <v>1.1000000000000001</v>
      </c>
      <c r="M1360" s="123" t="s">
        <v>3361</v>
      </c>
      <c r="N1360" s="123">
        <v>30</v>
      </c>
      <c r="O1360" s="123">
        <f t="shared" si="44"/>
        <v>0</v>
      </c>
      <c r="P1360" s="127" t="s">
        <v>336</v>
      </c>
    </row>
    <row r="1361" spans="1:16" s="123" customFormat="1" x14ac:dyDescent="0.25">
      <c r="A1361" s="123">
        <v>2015</v>
      </c>
      <c r="B1361" s="124">
        <v>80</v>
      </c>
      <c r="C1361" s="123" t="s">
        <v>192</v>
      </c>
      <c r="D1361" s="123" t="s">
        <v>399</v>
      </c>
      <c r="E1361" s="123">
        <v>31214</v>
      </c>
      <c r="F1361" s="123">
        <v>30</v>
      </c>
      <c r="G1361" s="123">
        <v>23210031214</v>
      </c>
      <c r="H1361" s="125" t="s">
        <v>1099</v>
      </c>
      <c r="I1361" s="123" t="s">
        <v>1100</v>
      </c>
      <c r="J1361" s="123" t="s">
        <v>3362</v>
      </c>
      <c r="K1361" s="123">
        <v>37</v>
      </c>
      <c r="L1361" s="126">
        <f t="shared" si="43"/>
        <v>1.2333333333333334</v>
      </c>
      <c r="M1361" s="123" t="s">
        <v>3363</v>
      </c>
      <c r="N1361" s="123">
        <v>31</v>
      </c>
      <c r="O1361" s="123">
        <f t="shared" si="44"/>
        <v>-1</v>
      </c>
      <c r="P1361" s="127" t="s">
        <v>336</v>
      </c>
    </row>
    <row r="1362" spans="1:16" s="123" customFormat="1" x14ac:dyDescent="0.25">
      <c r="A1362" s="123">
        <v>2016</v>
      </c>
      <c r="B1362" s="124">
        <v>80</v>
      </c>
      <c r="C1362" s="123" t="s">
        <v>192</v>
      </c>
      <c r="D1362" s="123" t="s">
        <v>399</v>
      </c>
      <c r="E1362" s="123">
        <v>31214</v>
      </c>
      <c r="F1362" s="123">
        <v>30</v>
      </c>
      <c r="G1362" s="123">
        <v>23210031214</v>
      </c>
      <c r="H1362" s="125" t="s">
        <v>1099</v>
      </c>
      <c r="I1362" s="123" t="s">
        <v>1100</v>
      </c>
      <c r="J1362" s="123" t="s">
        <v>3364</v>
      </c>
      <c r="K1362" s="123">
        <v>23</v>
      </c>
      <c r="L1362" s="126">
        <f t="shared" si="43"/>
        <v>0.76666666666666672</v>
      </c>
      <c r="M1362" s="123" t="s">
        <v>3365</v>
      </c>
      <c r="N1362" s="123">
        <v>29</v>
      </c>
      <c r="O1362" s="123">
        <f t="shared" si="44"/>
        <v>1</v>
      </c>
      <c r="P1362" s="127" t="s">
        <v>336</v>
      </c>
    </row>
    <row r="1363" spans="1:16" s="123" customFormat="1" x14ac:dyDescent="0.25">
      <c r="A1363" s="123">
        <v>2014</v>
      </c>
      <c r="B1363" s="124">
        <v>80</v>
      </c>
      <c r="C1363" s="123" t="s">
        <v>192</v>
      </c>
      <c r="D1363" s="123" t="s">
        <v>399</v>
      </c>
      <c r="E1363" s="123">
        <v>31217</v>
      </c>
      <c r="F1363" s="123">
        <v>15</v>
      </c>
      <c r="G1363" s="123">
        <v>23210031217</v>
      </c>
      <c r="H1363" s="125" t="s">
        <v>2086</v>
      </c>
      <c r="I1363" s="123" t="s">
        <v>2087</v>
      </c>
      <c r="J1363" s="123" t="s">
        <v>3366</v>
      </c>
      <c r="K1363" s="123">
        <v>10</v>
      </c>
      <c r="L1363" s="126">
        <f t="shared" si="43"/>
        <v>0.66666666666666663</v>
      </c>
      <c r="M1363" s="123" t="s">
        <v>3367</v>
      </c>
      <c r="N1363" s="123">
        <v>15</v>
      </c>
      <c r="O1363" s="123">
        <f t="shared" si="44"/>
        <v>0</v>
      </c>
      <c r="P1363" s="127" t="s">
        <v>336</v>
      </c>
    </row>
    <row r="1364" spans="1:16" s="123" customFormat="1" x14ac:dyDescent="0.25">
      <c r="A1364" s="123">
        <v>2015</v>
      </c>
      <c r="B1364" s="124">
        <v>80</v>
      </c>
      <c r="C1364" s="123" t="s">
        <v>192</v>
      </c>
      <c r="D1364" s="123" t="s">
        <v>399</v>
      </c>
      <c r="E1364" s="123">
        <v>31217</v>
      </c>
      <c r="F1364" s="123">
        <v>15</v>
      </c>
      <c r="G1364" s="123">
        <v>23210031217</v>
      </c>
      <c r="H1364" s="125" t="s">
        <v>2086</v>
      </c>
      <c r="I1364" s="123" t="s">
        <v>2087</v>
      </c>
      <c r="J1364" s="123" t="s">
        <v>3368</v>
      </c>
      <c r="K1364" s="123">
        <v>17</v>
      </c>
      <c r="L1364" s="126">
        <f t="shared" si="43"/>
        <v>1.1333333333333333</v>
      </c>
      <c r="M1364" s="123" t="s">
        <v>3369</v>
      </c>
      <c r="N1364" s="123">
        <v>17</v>
      </c>
      <c r="O1364" s="123">
        <f t="shared" si="44"/>
        <v>-2</v>
      </c>
      <c r="P1364" s="127" t="s">
        <v>336</v>
      </c>
    </row>
    <row r="1365" spans="1:16" s="123" customFormat="1" x14ac:dyDescent="0.25">
      <c r="A1365" s="123">
        <v>2016</v>
      </c>
      <c r="B1365" s="124">
        <v>80</v>
      </c>
      <c r="C1365" s="123" t="s">
        <v>192</v>
      </c>
      <c r="D1365" s="123" t="s">
        <v>399</v>
      </c>
      <c r="E1365" s="123">
        <v>31217</v>
      </c>
      <c r="F1365" s="123">
        <v>15</v>
      </c>
      <c r="G1365" s="123">
        <v>23210031217</v>
      </c>
      <c r="H1365" s="125" t="s">
        <v>2086</v>
      </c>
      <c r="I1365" s="123" t="s">
        <v>2087</v>
      </c>
      <c r="J1365" s="123" t="s">
        <v>3370</v>
      </c>
      <c r="K1365" s="123">
        <v>15</v>
      </c>
      <c r="L1365" s="126">
        <f t="shared" si="43"/>
        <v>1</v>
      </c>
      <c r="M1365" s="123" t="s">
        <v>3371</v>
      </c>
      <c r="N1365" s="123">
        <v>12</v>
      </c>
      <c r="O1365" s="123">
        <f t="shared" si="44"/>
        <v>3</v>
      </c>
      <c r="P1365" s="127" t="s">
        <v>336</v>
      </c>
    </row>
    <row r="1366" spans="1:16" s="123" customFormat="1" x14ac:dyDescent="0.25">
      <c r="A1366" s="123">
        <v>2014</v>
      </c>
      <c r="B1366" s="124">
        <v>80</v>
      </c>
      <c r="C1366" s="123" t="s">
        <v>193</v>
      </c>
      <c r="D1366" s="123" t="s">
        <v>331</v>
      </c>
      <c r="E1366" s="123">
        <v>30001</v>
      </c>
      <c r="F1366" s="123">
        <v>35</v>
      </c>
      <c r="G1366" s="123">
        <v>23810030001</v>
      </c>
      <c r="H1366" s="125" t="s">
        <v>332</v>
      </c>
      <c r="I1366" s="123" t="s">
        <v>333</v>
      </c>
      <c r="J1366" s="123" t="s">
        <v>3372</v>
      </c>
      <c r="K1366" s="123">
        <v>24</v>
      </c>
      <c r="L1366" s="126">
        <f t="shared" si="43"/>
        <v>0.68571428571428572</v>
      </c>
      <c r="M1366" s="123" t="s">
        <v>3373</v>
      </c>
      <c r="N1366" s="123">
        <v>29</v>
      </c>
      <c r="O1366" s="123">
        <f t="shared" si="44"/>
        <v>6</v>
      </c>
      <c r="P1366" s="127" t="s">
        <v>336</v>
      </c>
    </row>
    <row r="1367" spans="1:16" s="123" customFormat="1" x14ac:dyDescent="0.25">
      <c r="A1367" s="123">
        <v>2015</v>
      </c>
      <c r="B1367" s="124">
        <v>80</v>
      </c>
      <c r="C1367" s="123" t="s">
        <v>193</v>
      </c>
      <c r="D1367" s="123" t="s">
        <v>331</v>
      </c>
      <c r="E1367" s="123">
        <v>30001</v>
      </c>
      <c r="F1367" s="123">
        <v>35</v>
      </c>
      <c r="G1367" s="123">
        <v>23810030001</v>
      </c>
      <c r="H1367" s="125" t="s">
        <v>332</v>
      </c>
      <c r="I1367" s="123" t="s">
        <v>333</v>
      </c>
      <c r="J1367" s="123" t="s">
        <v>3374</v>
      </c>
      <c r="K1367" s="123">
        <v>31</v>
      </c>
      <c r="L1367" s="126">
        <f t="shared" si="43"/>
        <v>0.88571428571428568</v>
      </c>
      <c r="M1367" s="123" t="s">
        <v>3375</v>
      </c>
      <c r="N1367" s="123">
        <v>31</v>
      </c>
      <c r="O1367" s="123">
        <f t="shared" si="44"/>
        <v>4</v>
      </c>
      <c r="P1367" s="127" t="s">
        <v>336</v>
      </c>
    </row>
    <row r="1368" spans="1:16" s="123" customFormat="1" x14ac:dyDescent="0.25">
      <c r="A1368" s="123">
        <v>2016</v>
      </c>
      <c r="B1368" s="124">
        <v>80</v>
      </c>
      <c r="C1368" s="123" t="s">
        <v>193</v>
      </c>
      <c r="D1368" s="123" t="s">
        <v>331</v>
      </c>
      <c r="E1368" s="123">
        <v>30001</v>
      </c>
      <c r="F1368" s="123">
        <v>35</v>
      </c>
      <c r="G1368" s="123">
        <v>23810030001</v>
      </c>
      <c r="H1368" s="125" t="s">
        <v>332</v>
      </c>
      <c r="I1368" s="123" t="s">
        <v>333</v>
      </c>
      <c r="J1368" s="123" t="s">
        <v>3376</v>
      </c>
      <c r="K1368" s="123">
        <v>20</v>
      </c>
      <c r="L1368" s="126">
        <f t="shared" si="43"/>
        <v>0.5714285714285714</v>
      </c>
      <c r="M1368" s="123" t="s">
        <v>3377</v>
      </c>
      <c r="N1368" s="123">
        <v>28</v>
      </c>
      <c r="O1368" s="123">
        <f t="shared" si="44"/>
        <v>7</v>
      </c>
      <c r="P1368" s="127" t="s">
        <v>336</v>
      </c>
    </row>
    <row r="1369" spans="1:16" s="123" customFormat="1" x14ac:dyDescent="0.25">
      <c r="A1369" s="123">
        <v>2014</v>
      </c>
      <c r="B1369" s="124">
        <v>80</v>
      </c>
      <c r="C1369" s="123" t="s">
        <v>193</v>
      </c>
      <c r="D1369" s="123" t="s">
        <v>331</v>
      </c>
      <c r="E1369" s="123">
        <v>31106</v>
      </c>
      <c r="F1369" s="123">
        <v>28</v>
      </c>
      <c r="G1369" s="123">
        <v>23810031106</v>
      </c>
      <c r="H1369" s="125" t="s">
        <v>1016</v>
      </c>
      <c r="I1369" s="123" t="s">
        <v>1017</v>
      </c>
      <c r="J1369" s="123" t="s">
        <v>3378</v>
      </c>
      <c r="K1369" s="123">
        <v>16</v>
      </c>
      <c r="L1369" s="126">
        <f t="shared" si="43"/>
        <v>0.5714285714285714</v>
      </c>
      <c r="M1369" s="123" t="s">
        <v>3379</v>
      </c>
      <c r="N1369" s="123">
        <v>25</v>
      </c>
      <c r="O1369" s="123">
        <f t="shared" si="44"/>
        <v>3</v>
      </c>
      <c r="P1369" s="127" t="s">
        <v>336</v>
      </c>
    </row>
    <row r="1370" spans="1:16" s="123" customFormat="1" x14ac:dyDescent="0.25">
      <c r="A1370" s="123">
        <v>2015</v>
      </c>
      <c r="B1370" s="124">
        <v>80</v>
      </c>
      <c r="C1370" s="123" t="s">
        <v>193</v>
      </c>
      <c r="D1370" s="123" t="s">
        <v>331</v>
      </c>
      <c r="E1370" s="123">
        <v>31106</v>
      </c>
      <c r="F1370" s="123">
        <v>26</v>
      </c>
      <c r="G1370" s="123">
        <v>23810031106</v>
      </c>
      <c r="H1370" s="125" t="s">
        <v>1016</v>
      </c>
      <c r="I1370" s="123" t="s">
        <v>1017</v>
      </c>
      <c r="J1370" s="123" t="s">
        <v>3380</v>
      </c>
      <c r="K1370" s="123">
        <v>11</v>
      </c>
      <c r="L1370" s="126">
        <f t="shared" si="43"/>
        <v>0.42307692307692307</v>
      </c>
      <c r="M1370" s="123" t="s">
        <v>3381</v>
      </c>
      <c r="N1370" s="123">
        <v>20</v>
      </c>
      <c r="O1370" s="123">
        <f t="shared" si="44"/>
        <v>6</v>
      </c>
      <c r="P1370" s="127" t="s">
        <v>336</v>
      </c>
    </row>
    <row r="1371" spans="1:16" s="123" customFormat="1" x14ac:dyDescent="0.25">
      <c r="A1371" s="123">
        <v>2016</v>
      </c>
      <c r="B1371" s="124">
        <v>80</v>
      </c>
      <c r="C1371" s="123" t="s">
        <v>193</v>
      </c>
      <c r="D1371" s="123" t="s">
        <v>331</v>
      </c>
      <c r="E1371" s="123">
        <v>31106</v>
      </c>
      <c r="F1371" s="123">
        <v>25</v>
      </c>
      <c r="G1371" s="123">
        <v>23810031106</v>
      </c>
      <c r="H1371" s="125" t="s">
        <v>1016</v>
      </c>
      <c r="I1371" s="123" t="s">
        <v>1017</v>
      </c>
      <c r="J1371" s="123" t="s">
        <v>3382</v>
      </c>
      <c r="K1371" s="123">
        <v>18</v>
      </c>
      <c r="L1371" s="126">
        <f t="shared" si="43"/>
        <v>0.72</v>
      </c>
      <c r="M1371" s="123" t="s">
        <v>3383</v>
      </c>
      <c r="N1371" s="123">
        <v>20</v>
      </c>
      <c r="O1371" s="123">
        <f t="shared" si="44"/>
        <v>5</v>
      </c>
      <c r="P1371" s="127" t="s">
        <v>336</v>
      </c>
    </row>
    <row r="1372" spans="1:16" s="123" customFormat="1" x14ac:dyDescent="0.25">
      <c r="A1372" s="123">
        <v>2014</v>
      </c>
      <c r="B1372" s="124">
        <v>80</v>
      </c>
      <c r="C1372" s="123" t="s">
        <v>193</v>
      </c>
      <c r="D1372" s="123" t="s">
        <v>331</v>
      </c>
      <c r="E1372" s="123">
        <v>31108</v>
      </c>
      <c r="F1372" s="123">
        <v>7</v>
      </c>
      <c r="G1372" s="123">
        <v>23810031108</v>
      </c>
      <c r="H1372" s="125" t="s">
        <v>2352</v>
      </c>
      <c r="I1372" s="123" t="s">
        <v>2353</v>
      </c>
      <c r="J1372" s="123" t="s">
        <v>3384</v>
      </c>
      <c r="K1372" s="123">
        <v>3</v>
      </c>
      <c r="L1372" s="126">
        <f t="shared" si="43"/>
        <v>0.42857142857142855</v>
      </c>
      <c r="M1372" s="123" t="s">
        <v>3385</v>
      </c>
      <c r="N1372" s="123">
        <v>5</v>
      </c>
      <c r="O1372" s="123">
        <f t="shared" si="44"/>
        <v>2</v>
      </c>
      <c r="P1372" s="127" t="s">
        <v>336</v>
      </c>
    </row>
    <row r="1373" spans="1:16" s="123" customFormat="1" x14ac:dyDescent="0.25">
      <c r="A1373" s="123">
        <v>2015</v>
      </c>
      <c r="B1373" s="124">
        <v>80</v>
      </c>
      <c r="C1373" s="123" t="s">
        <v>193</v>
      </c>
      <c r="D1373" s="123" t="s">
        <v>331</v>
      </c>
      <c r="E1373" s="123">
        <v>31108</v>
      </c>
      <c r="F1373" s="123">
        <v>9</v>
      </c>
      <c r="G1373" s="123">
        <v>23810031108</v>
      </c>
      <c r="H1373" s="125" t="s">
        <v>2352</v>
      </c>
      <c r="I1373" s="123" t="s">
        <v>2353</v>
      </c>
      <c r="J1373" s="123" t="s">
        <v>3386</v>
      </c>
      <c r="K1373" s="123">
        <v>3</v>
      </c>
      <c r="L1373" s="126">
        <f t="shared" si="43"/>
        <v>0.33333333333333331</v>
      </c>
      <c r="M1373" s="123" t="s">
        <v>3387</v>
      </c>
      <c r="N1373" s="123">
        <v>7</v>
      </c>
      <c r="O1373" s="123">
        <f t="shared" si="44"/>
        <v>2</v>
      </c>
      <c r="P1373" s="127" t="s">
        <v>336</v>
      </c>
    </row>
    <row r="1374" spans="1:16" s="123" customFormat="1" x14ac:dyDescent="0.25">
      <c r="A1374" s="123">
        <v>2016</v>
      </c>
      <c r="B1374" s="124">
        <v>80</v>
      </c>
      <c r="C1374" s="123" t="s">
        <v>193</v>
      </c>
      <c r="D1374" s="123" t="s">
        <v>331</v>
      </c>
      <c r="E1374" s="123">
        <v>31108</v>
      </c>
      <c r="F1374" s="123">
        <v>10</v>
      </c>
      <c r="G1374" s="123">
        <v>23810031108</v>
      </c>
      <c r="H1374" s="125" t="s">
        <v>2352</v>
      </c>
      <c r="I1374" s="123" t="s">
        <v>2353</v>
      </c>
      <c r="J1374" s="123" t="s">
        <v>3388</v>
      </c>
      <c r="K1374" s="123">
        <v>10</v>
      </c>
      <c r="L1374" s="126">
        <f t="shared" si="43"/>
        <v>1</v>
      </c>
      <c r="M1374" s="123" t="s">
        <v>3389</v>
      </c>
      <c r="N1374" s="123">
        <v>9</v>
      </c>
      <c r="O1374" s="123">
        <f t="shared" si="44"/>
        <v>1</v>
      </c>
      <c r="P1374" s="127" t="s">
        <v>336</v>
      </c>
    </row>
    <row r="1375" spans="1:16" s="123" customFormat="1" x14ac:dyDescent="0.25">
      <c r="A1375" s="123">
        <v>2014</v>
      </c>
      <c r="B1375" s="124">
        <v>80</v>
      </c>
      <c r="C1375" s="123" t="s">
        <v>193</v>
      </c>
      <c r="D1375" s="123" t="s">
        <v>331</v>
      </c>
      <c r="E1375" s="123">
        <v>31202</v>
      </c>
      <c r="F1375" s="123">
        <v>35</v>
      </c>
      <c r="G1375" s="123">
        <v>23810031202</v>
      </c>
      <c r="H1375" s="125" t="s">
        <v>341</v>
      </c>
      <c r="I1375" s="123" t="s">
        <v>342</v>
      </c>
      <c r="J1375" s="123" t="s">
        <v>3390</v>
      </c>
      <c r="K1375" s="123">
        <v>51</v>
      </c>
      <c r="L1375" s="126">
        <f t="shared" si="43"/>
        <v>1.4571428571428571</v>
      </c>
      <c r="M1375" s="123" t="s">
        <v>3391</v>
      </c>
      <c r="N1375" s="123">
        <v>37</v>
      </c>
      <c r="O1375" s="123">
        <f t="shared" si="44"/>
        <v>-2</v>
      </c>
      <c r="P1375" s="127" t="s">
        <v>336</v>
      </c>
    </row>
    <row r="1376" spans="1:16" s="123" customFormat="1" x14ac:dyDescent="0.25">
      <c r="A1376" s="123">
        <v>2015</v>
      </c>
      <c r="B1376" s="124">
        <v>80</v>
      </c>
      <c r="C1376" s="123" t="s">
        <v>193</v>
      </c>
      <c r="D1376" s="123" t="s">
        <v>331</v>
      </c>
      <c r="E1376" s="123">
        <v>31202</v>
      </c>
      <c r="F1376" s="123">
        <v>35</v>
      </c>
      <c r="G1376" s="123">
        <v>23810031202</v>
      </c>
      <c r="H1376" s="125" t="s">
        <v>341</v>
      </c>
      <c r="I1376" s="123" t="s">
        <v>342</v>
      </c>
      <c r="J1376" s="123" t="s">
        <v>3392</v>
      </c>
      <c r="K1376" s="123">
        <v>66</v>
      </c>
      <c r="L1376" s="126">
        <f t="shared" si="43"/>
        <v>1.8857142857142857</v>
      </c>
      <c r="M1376" s="123" t="s">
        <v>3393</v>
      </c>
      <c r="N1376" s="123">
        <v>33</v>
      </c>
      <c r="O1376" s="123">
        <f t="shared" si="44"/>
        <v>2</v>
      </c>
      <c r="P1376" s="127" t="s">
        <v>336</v>
      </c>
    </row>
    <row r="1377" spans="1:16" s="123" customFormat="1" x14ac:dyDescent="0.25">
      <c r="A1377" s="123">
        <v>2016</v>
      </c>
      <c r="B1377" s="124">
        <v>80</v>
      </c>
      <c r="C1377" s="123" t="s">
        <v>193</v>
      </c>
      <c r="D1377" s="123" t="s">
        <v>331</v>
      </c>
      <c r="E1377" s="123">
        <v>31202</v>
      </c>
      <c r="F1377" s="123">
        <v>45</v>
      </c>
      <c r="G1377" s="123">
        <v>23810031202</v>
      </c>
      <c r="H1377" s="125" t="s">
        <v>341</v>
      </c>
      <c r="I1377" s="123" t="s">
        <v>342</v>
      </c>
      <c r="J1377" s="123" t="s">
        <v>3394</v>
      </c>
      <c r="K1377" s="123">
        <v>51</v>
      </c>
      <c r="L1377" s="126">
        <f t="shared" si="43"/>
        <v>1.1333333333333333</v>
      </c>
      <c r="M1377" s="123" t="s">
        <v>3395</v>
      </c>
      <c r="N1377" s="123">
        <v>44</v>
      </c>
      <c r="O1377" s="123">
        <f t="shared" si="44"/>
        <v>1</v>
      </c>
      <c r="P1377" s="127" t="s">
        <v>336</v>
      </c>
    </row>
    <row r="1378" spans="1:16" s="123" customFormat="1" x14ac:dyDescent="0.25">
      <c r="A1378" s="123">
        <v>2014</v>
      </c>
      <c r="B1378" s="124">
        <v>80</v>
      </c>
      <c r="C1378" s="123" t="s">
        <v>193</v>
      </c>
      <c r="D1378" s="123" t="s">
        <v>331</v>
      </c>
      <c r="E1378" s="123">
        <v>31206</v>
      </c>
      <c r="F1378" s="123">
        <v>17</v>
      </c>
      <c r="G1378" s="123">
        <v>23810031206</v>
      </c>
      <c r="H1378" s="125" t="s">
        <v>922</v>
      </c>
      <c r="I1378" s="123" t="s">
        <v>923</v>
      </c>
      <c r="J1378" s="123" t="s">
        <v>3396</v>
      </c>
      <c r="K1378" s="123">
        <v>23</v>
      </c>
      <c r="L1378" s="126">
        <f t="shared" si="43"/>
        <v>1.3529411764705883</v>
      </c>
      <c r="M1378" s="123" t="s">
        <v>3397</v>
      </c>
      <c r="N1378" s="123">
        <v>18</v>
      </c>
      <c r="O1378" s="123">
        <f t="shared" si="44"/>
        <v>-1</v>
      </c>
      <c r="P1378" s="127" t="s">
        <v>336</v>
      </c>
    </row>
    <row r="1379" spans="1:16" s="123" customFormat="1" x14ac:dyDescent="0.25">
      <c r="A1379" s="123">
        <v>2015</v>
      </c>
      <c r="B1379" s="124">
        <v>80</v>
      </c>
      <c r="C1379" s="123" t="s">
        <v>193</v>
      </c>
      <c r="D1379" s="123" t="s">
        <v>331</v>
      </c>
      <c r="E1379" s="123">
        <v>31206</v>
      </c>
      <c r="F1379" s="123">
        <v>18</v>
      </c>
      <c r="G1379" s="123">
        <v>23810031206</v>
      </c>
      <c r="H1379" s="125" t="s">
        <v>922</v>
      </c>
      <c r="I1379" s="123" t="s">
        <v>923</v>
      </c>
      <c r="J1379" s="123" t="s">
        <v>3398</v>
      </c>
      <c r="K1379" s="123">
        <v>20</v>
      </c>
      <c r="L1379" s="126">
        <f t="shared" si="43"/>
        <v>1.1111111111111112</v>
      </c>
      <c r="M1379" s="123" t="s">
        <v>3399</v>
      </c>
      <c r="N1379" s="123">
        <v>19</v>
      </c>
      <c r="O1379" s="123">
        <f t="shared" si="44"/>
        <v>-1</v>
      </c>
      <c r="P1379" s="127" t="s">
        <v>336</v>
      </c>
    </row>
    <row r="1380" spans="1:16" s="123" customFormat="1" x14ac:dyDescent="0.25">
      <c r="A1380" s="123">
        <v>2016</v>
      </c>
      <c r="B1380" s="124">
        <v>80</v>
      </c>
      <c r="C1380" s="123" t="s">
        <v>193</v>
      </c>
      <c r="D1380" s="123" t="s">
        <v>331</v>
      </c>
      <c r="E1380" s="123">
        <v>31206</v>
      </c>
      <c r="F1380" s="123">
        <v>18</v>
      </c>
      <c r="G1380" s="123">
        <v>23810031206</v>
      </c>
      <c r="H1380" s="125" t="s">
        <v>922</v>
      </c>
      <c r="I1380" s="123" t="s">
        <v>923</v>
      </c>
      <c r="J1380" s="123" t="s">
        <v>3400</v>
      </c>
      <c r="K1380" s="123">
        <v>21</v>
      </c>
      <c r="L1380" s="126">
        <f t="shared" si="43"/>
        <v>1.1666666666666667</v>
      </c>
      <c r="M1380" s="123" t="s">
        <v>3401</v>
      </c>
      <c r="N1380" s="123">
        <v>17</v>
      </c>
      <c r="O1380" s="123">
        <f t="shared" si="44"/>
        <v>1</v>
      </c>
      <c r="P1380" s="127" t="s">
        <v>336</v>
      </c>
    </row>
    <row r="1381" spans="1:16" s="123" customFormat="1" x14ac:dyDescent="0.25">
      <c r="A1381" s="123">
        <v>2014</v>
      </c>
      <c r="B1381" s="124">
        <v>80</v>
      </c>
      <c r="C1381" s="123" t="s">
        <v>193</v>
      </c>
      <c r="D1381" s="123" t="s">
        <v>331</v>
      </c>
      <c r="E1381" s="123">
        <v>31210</v>
      </c>
      <c r="F1381" s="123">
        <v>18</v>
      </c>
      <c r="G1381" s="123">
        <v>23810031210</v>
      </c>
      <c r="H1381" s="125" t="s">
        <v>352</v>
      </c>
      <c r="I1381" s="123" t="s">
        <v>353</v>
      </c>
      <c r="J1381" s="123" t="s">
        <v>3402</v>
      </c>
      <c r="K1381" s="123">
        <v>12</v>
      </c>
      <c r="L1381" s="126">
        <f t="shared" si="43"/>
        <v>0.66666666666666663</v>
      </c>
      <c r="M1381" s="123" t="s">
        <v>3403</v>
      </c>
      <c r="N1381" s="123">
        <v>16</v>
      </c>
      <c r="O1381" s="123">
        <f t="shared" si="44"/>
        <v>2</v>
      </c>
      <c r="P1381" s="127" t="s">
        <v>336</v>
      </c>
    </row>
    <row r="1382" spans="1:16" s="123" customFormat="1" x14ac:dyDescent="0.25">
      <c r="A1382" s="123">
        <v>2015</v>
      </c>
      <c r="B1382" s="124">
        <v>80</v>
      </c>
      <c r="C1382" s="123" t="s">
        <v>193</v>
      </c>
      <c r="D1382" s="123" t="s">
        <v>331</v>
      </c>
      <c r="E1382" s="123">
        <v>31210</v>
      </c>
      <c r="F1382" s="123">
        <v>18</v>
      </c>
      <c r="G1382" s="123">
        <v>23810031210</v>
      </c>
      <c r="H1382" s="125" t="s">
        <v>352</v>
      </c>
      <c r="I1382" s="123" t="s">
        <v>353</v>
      </c>
      <c r="J1382" s="123" t="s">
        <v>3404</v>
      </c>
      <c r="K1382" s="123">
        <v>8</v>
      </c>
      <c r="L1382" s="126">
        <f t="shared" si="43"/>
        <v>0.44444444444444442</v>
      </c>
      <c r="M1382" s="123" t="s">
        <v>3405</v>
      </c>
      <c r="N1382" s="123">
        <v>10</v>
      </c>
      <c r="O1382" s="123">
        <f t="shared" si="44"/>
        <v>8</v>
      </c>
      <c r="P1382" s="127" t="s">
        <v>336</v>
      </c>
    </row>
    <row r="1383" spans="1:16" s="123" customFormat="1" x14ac:dyDescent="0.25">
      <c r="A1383" s="123">
        <v>2016</v>
      </c>
      <c r="B1383" s="124">
        <v>80</v>
      </c>
      <c r="C1383" s="123" t="s">
        <v>193</v>
      </c>
      <c r="D1383" s="123" t="s">
        <v>331</v>
      </c>
      <c r="E1383" s="123">
        <v>31210</v>
      </c>
      <c r="F1383" s="123">
        <v>12</v>
      </c>
      <c r="G1383" s="123">
        <v>23810031210</v>
      </c>
      <c r="H1383" s="125" t="s">
        <v>352</v>
      </c>
      <c r="I1383" s="123" t="s">
        <v>353</v>
      </c>
      <c r="J1383" s="123" t="s">
        <v>3406</v>
      </c>
      <c r="K1383" s="123">
        <v>15</v>
      </c>
      <c r="L1383" s="126">
        <f t="shared" si="43"/>
        <v>1.25</v>
      </c>
      <c r="M1383" s="123" t="s">
        <v>3407</v>
      </c>
      <c r="N1383" s="123">
        <v>11</v>
      </c>
      <c r="O1383" s="123">
        <f t="shared" si="44"/>
        <v>1</v>
      </c>
      <c r="P1383" s="127" t="s">
        <v>336</v>
      </c>
    </row>
    <row r="1384" spans="1:16" s="123" customFormat="1" x14ac:dyDescent="0.25">
      <c r="A1384" s="123">
        <v>2014</v>
      </c>
      <c r="B1384" s="124">
        <v>80</v>
      </c>
      <c r="C1384" s="123" t="s">
        <v>193</v>
      </c>
      <c r="D1384" s="123" t="s">
        <v>331</v>
      </c>
      <c r="E1384" s="123">
        <v>34403</v>
      </c>
      <c r="F1384" s="123">
        <v>24</v>
      </c>
      <c r="G1384" s="123">
        <v>23810034403</v>
      </c>
      <c r="H1384" s="125" t="s">
        <v>1030</v>
      </c>
      <c r="I1384" s="123" t="s">
        <v>1031</v>
      </c>
      <c r="J1384" s="123" t="s">
        <v>3408</v>
      </c>
      <c r="K1384" s="123">
        <v>72</v>
      </c>
      <c r="L1384" s="126">
        <f t="shared" si="43"/>
        <v>3</v>
      </c>
      <c r="M1384" s="123" t="s">
        <v>3409</v>
      </c>
      <c r="N1384" s="123">
        <v>23</v>
      </c>
      <c r="O1384" s="123">
        <f t="shared" si="44"/>
        <v>1</v>
      </c>
      <c r="P1384" s="127" t="s">
        <v>336</v>
      </c>
    </row>
    <row r="1385" spans="1:16" s="123" customFormat="1" x14ac:dyDescent="0.25">
      <c r="A1385" s="123">
        <v>2015</v>
      </c>
      <c r="B1385" s="124">
        <v>80</v>
      </c>
      <c r="C1385" s="123" t="s">
        <v>193</v>
      </c>
      <c r="D1385" s="123" t="s">
        <v>331</v>
      </c>
      <c r="E1385" s="123">
        <v>34403</v>
      </c>
      <c r="F1385" s="123">
        <v>24</v>
      </c>
      <c r="G1385" s="123">
        <v>23810034403</v>
      </c>
      <c r="H1385" s="125" t="s">
        <v>1030</v>
      </c>
      <c r="I1385" s="123" t="s">
        <v>1031</v>
      </c>
      <c r="J1385" s="123" t="s">
        <v>3410</v>
      </c>
      <c r="K1385" s="123">
        <v>80</v>
      </c>
      <c r="L1385" s="126">
        <f t="shared" ref="L1385:L1448" si="45">K1385/F1385</f>
        <v>3.3333333333333335</v>
      </c>
      <c r="M1385" s="123" t="s">
        <v>3411</v>
      </c>
      <c r="N1385" s="123">
        <v>24</v>
      </c>
      <c r="O1385" s="123">
        <f t="shared" si="44"/>
        <v>0</v>
      </c>
      <c r="P1385" s="127" t="s">
        <v>336</v>
      </c>
    </row>
    <row r="1386" spans="1:16" s="123" customFormat="1" x14ac:dyDescent="0.25">
      <c r="A1386" s="123">
        <v>2016</v>
      </c>
      <c r="B1386" s="124">
        <v>80</v>
      </c>
      <c r="C1386" s="123" t="s">
        <v>193</v>
      </c>
      <c r="D1386" s="123" t="s">
        <v>331</v>
      </c>
      <c r="E1386" s="123">
        <v>34403</v>
      </c>
      <c r="F1386" s="123">
        <v>24</v>
      </c>
      <c r="G1386" s="123">
        <v>23810034403</v>
      </c>
      <c r="H1386" s="125" t="s">
        <v>1030</v>
      </c>
      <c r="I1386" s="123" t="s">
        <v>1031</v>
      </c>
      <c r="J1386" s="123" t="s">
        <v>3412</v>
      </c>
      <c r="K1386" s="123">
        <v>81</v>
      </c>
      <c r="L1386" s="126">
        <f t="shared" si="45"/>
        <v>3.375</v>
      </c>
      <c r="M1386" s="123" t="s">
        <v>3413</v>
      </c>
      <c r="N1386" s="123">
        <v>24</v>
      </c>
      <c r="O1386" s="123">
        <f t="shared" si="44"/>
        <v>0</v>
      </c>
      <c r="P1386" s="127" t="s">
        <v>336</v>
      </c>
    </row>
    <row r="1387" spans="1:16" s="123" customFormat="1" x14ac:dyDescent="0.25">
      <c r="A1387" s="123">
        <v>2014</v>
      </c>
      <c r="B1387" s="124">
        <v>80</v>
      </c>
      <c r="C1387" s="123" t="s">
        <v>193</v>
      </c>
      <c r="D1387" s="123" t="s">
        <v>399</v>
      </c>
      <c r="E1387" s="123">
        <v>31122</v>
      </c>
      <c r="F1387" s="123">
        <v>15</v>
      </c>
      <c r="G1387" s="123">
        <v>23210031122</v>
      </c>
      <c r="H1387" s="125" t="s">
        <v>1053</v>
      </c>
      <c r="I1387" s="123" t="s">
        <v>1054</v>
      </c>
      <c r="J1387" s="123" t="s">
        <v>3414</v>
      </c>
      <c r="K1387" s="123">
        <v>15</v>
      </c>
      <c r="L1387" s="126">
        <f t="shared" si="45"/>
        <v>1</v>
      </c>
      <c r="M1387" s="123" t="s">
        <v>3415</v>
      </c>
      <c r="N1387" s="123" t="s">
        <v>367</v>
      </c>
      <c r="O1387" s="123" t="str">
        <f t="shared" si="44"/>
        <v>-</v>
      </c>
      <c r="P1387" s="127" t="s">
        <v>336</v>
      </c>
    </row>
    <row r="1388" spans="1:16" s="123" customFormat="1" x14ac:dyDescent="0.25">
      <c r="A1388" s="123">
        <v>2015</v>
      </c>
      <c r="B1388" s="124">
        <v>80</v>
      </c>
      <c r="C1388" s="123" t="s">
        <v>193</v>
      </c>
      <c r="D1388" s="123" t="s">
        <v>399</v>
      </c>
      <c r="E1388" s="123">
        <v>31122</v>
      </c>
      <c r="F1388" s="123">
        <v>15</v>
      </c>
      <c r="G1388" s="123">
        <v>23210031122</v>
      </c>
      <c r="H1388" s="125" t="s">
        <v>1053</v>
      </c>
      <c r="I1388" s="123" t="s">
        <v>1054</v>
      </c>
      <c r="J1388" s="123" t="s">
        <v>3416</v>
      </c>
      <c r="K1388" s="123">
        <v>12</v>
      </c>
      <c r="L1388" s="126">
        <f t="shared" si="45"/>
        <v>0.8</v>
      </c>
      <c r="M1388" s="123" t="s">
        <v>3417</v>
      </c>
      <c r="N1388" s="123">
        <v>15</v>
      </c>
      <c r="O1388" s="123">
        <f t="shared" si="44"/>
        <v>0</v>
      </c>
      <c r="P1388" s="127" t="s">
        <v>336</v>
      </c>
    </row>
    <row r="1389" spans="1:16" s="123" customFormat="1" x14ac:dyDescent="0.25">
      <c r="A1389" s="123">
        <v>2016</v>
      </c>
      <c r="B1389" s="124">
        <v>80</v>
      </c>
      <c r="C1389" s="123" t="s">
        <v>193</v>
      </c>
      <c r="D1389" s="123" t="s">
        <v>399</v>
      </c>
      <c r="E1389" s="123">
        <v>31122</v>
      </c>
      <c r="F1389" s="123">
        <v>15</v>
      </c>
      <c r="G1389" s="123">
        <v>23210031122</v>
      </c>
      <c r="H1389" s="125" t="s">
        <v>1053</v>
      </c>
      <c r="I1389" s="123" t="s">
        <v>1054</v>
      </c>
      <c r="J1389" s="123" t="s">
        <v>3418</v>
      </c>
      <c r="K1389" s="123">
        <v>18</v>
      </c>
      <c r="L1389" s="126">
        <f t="shared" si="45"/>
        <v>1.2</v>
      </c>
      <c r="M1389" s="123" t="s">
        <v>3419</v>
      </c>
      <c r="N1389" s="123">
        <v>15</v>
      </c>
      <c r="O1389" s="123">
        <f t="shared" si="44"/>
        <v>0</v>
      </c>
      <c r="P1389" s="127" t="s">
        <v>336</v>
      </c>
    </row>
    <row r="1390" spans="1:16" s="123" customFormat="1" x14ac:dyDescent="0.25">
      <c r="A1390" s="123">
        <v>2014</v>
      </c>
      <c r="B1390" s="124">
        <v>80</v>
      </c>
      <c r="C1390" s="123" t="s">
        <v>193</v>
      </c>
      <c r="D1390" s="123" t="s">
        <v>399</v>
      </c>
      <c r="E1390" s="123">
        <v>31214</v>
      </c>
      <c r="F1390" s="123">
        <v>30</v>
      </c>
      <c r="G1390" s="123">
        <v>23210031214</v>
      </c>
      <c r="H1390" s="125" t="s">
        <v>1099</v>
      </c>
      <c r="I1390" s="123" t="s">
        <v>1100</v>
      </c>
      <c r="J1390" s="123" t="s">
        <v>3420</v>
      </c>
      <c r="K1390" s="123">
        <v>42</v>
      </c>
      <c r="L1390" s="126">
        <f t="shared" si="45"/>
        <v>1.4</v>
      </c>
      <c r="M1390" s="123" t="s">
        <v>3421</v>
      </c>
      <c r="N1390" s="123">
        <v>29</v>
      </c>
      <c r="O1390" s="123">
        <f t="shared" si="44"/>
        <v>1</v>
      </c>
      <c r="P1390" s="127" t="s">
        <v>336</v>
      </c>
    </row>
    <row r="1391" spans="1:16" s="123" customFormat="1" x14ac:dyDescent="0.25">
      <c r="A1391" s="123">
        <v>2015</v>
      </c>
      <c r="B1391" s="124">
        <v>80</v>
      </c>
      <c r="C1391" s="123" t="s">
        <v>193</v>
      </c>
      <c r="D1391" s="123" t="s">
        <v>399</v>
      </c>
      <c r="E1391" s="123">
        <v>31214</v>
      </c>
      <c r="F1391" s="123">
        <v>30</v>
      </c>
      <c r="G1391" s="123">
        <v>23210031214</v>
      </c>
      <c r="H1391" s="125" t="s">
        <v>1099</v>
      </c>
      <c r="I1391" s="123" t="s">
        <v>1100</v>
      </c>
      <c r="J1391" s="123" t="s">
        <v>3422</v>
      </c>
      <c r="K1391" s="123">
        <v>45</v>
      </c>
      <c r="L1391" s="126">
        <f t="shared" si="45"/>
        <v>1.5</v>
      </c>
      <c r="M1391" s="123" t="s">
        <v>3423</v>
      </c>
      <c r="N1391" s="123">
        <v>29</v>
      </c>
      <c r="O1391" s="123">
        <f t="shared" si="44"/>
        <v>1</v>
      </c>
      <c r="P1391" s="127" t="s">
        <v>336</v>
      </c>
    </row>
    <row r="1392" spans="1:16" s="123" customFormat="1" x14ac:dyDescent="0.25">
      <c r="A1392" s="123">
        <v>2016</v>
      </c>
      <c r="B1392" s="124">
        <v>80</v>
      </c>
      <c r="C1392" s="123" t="s">
        <v>193</v>
      </c>
      <c r="D1392" s="123" t="s">
        <v>399</v>
      </c>
      <c r="E1392" s="123">
        <v>31214</v>
      </c>
      <c r="F1392" s="123">
        <v>30</v>
      </c>
      <c r="G1392" s="123">
        <v>23210031214</v>
      </c>
      <c r="H1392" s="125" t="s">
        <v>1099</v>
      </c>
      <c r="I1392" s="123" t="s">
        <v>1100</v>
      </c>
      <c r="J1392" s="123" t="s">
        <v>3424</v>
      </c>
      <c r="K1392" s="123">
        <v>48</v>
      </c>
      <c r="L1392" s="126">
        <f t="shared" si="45"/>
        <v>1.6</v>
      </c>
      <c r="M1392" s="123" t="s">
        <v>3425</v>
      </c>
      <c r="N1392" s="123">
        <v>29</v>
      </c>
      <c r="O1392" s="123">
        <f t="shared" si="44"/>
        <v>1</v>
      </c>
      <c r="P1392" s="127" t="s">
        <v>336</v>
      </c>
    </row>
    <row r="1393" spans="1:16" s="123" customFormat="1" x14ac:dyDescent="0.25">
      <c r="A1393" s="123">
        <v>2014</v>
      </c>
      <c r="B1393" s="124">
        <v>80</v>
      </c>
      <c r="C1393" s="123" t="s">
        <v>3426</v>
      </c>
      <c r="D1393" s="123" t="s">
        <v>347</v>
      </c>
      <c r="E1393" s="123">
        <v>22207</v>
      </c>
      <c r="F1393" s="123">
        <v>30</v>
      </c>
      <c r="G1393" s="123">
        <v>32211022207</v>
      </c>
      <c r="H1393" s="125" t="s">
        <v>3427</v>
      </c>
      <c r="I1393" s="123" t="s">
        <v>3428</v>
      </c>
      <c r="J1393" s="123" t="s">
        <v>3429</v>
      </c>
      <c r="K1393" s="123">
        <v>31</v>
      </c>
      <c r="L1393" s="126">
        <f t="shared" si="45"/>
        <v>1.0333333333333334</v>
      </c>
      <c r="M1393" s="123" t="s">
        <v>3430</v>
      </c>
      <c r="N1393" s="123">
        <v>23</v>
      </c>
      <c r="O1393" s="123">
        <f t="shared" si="44"/>
        <v>7</v>
      </c>
      <c r="P1393" s="127" t="s">
        <v>336</v>
      </c>
    </row>
    <row r="1394" spans="1:16" s="123" customFormat="1" x14ac:dyDescent="0.25">
      <c r="A1394" s="123">
        <v>2015</v>
      </c>
      <c r="B1394" s="124">
        <v>80</v>
      </c>
      <c r="C1394" s="123" t="s">
        <v>3426</v>
      </c>
      <c r="D1394" s="123" t="s">
        <v>347</v>
      </c>
      <c r="E1394" s="123">
        <v>22207</v>
      </c>
      <c r="F1394" s="123">
        <v>30</v>
      </c>
      <c r="G1394" s="123">
        <v>32211022207</v>
      </c>
      <c r="H1394" s="125" t="s">
        <v>3427</v>
      </c>
      <c r="I1394" s="123" t="s">
        <v>3428</v>
      </c>
      <c r="J1394" s="123" t="s">
        <v>3431</v>
      </c>
      <c r="K1394" s="123">
        <v>49</v>
      </c>
      <c r="L1394" s="126">
        <f t="shared" si="45"/>
        <v>1.6333333333333333</v>
      </c>
      <c r="M1394" s="123" t="s">
        <v>3432</v>
      </c>
      <c r="N1394" s="123">
        <v>28</v>
      </c>
      <c r="O1394" s="123">
        <f t="shared" si="44"/>
        <v>2</v>
      </c>
      <c r="P1394" s="127" t="s">
        <v>336</v>
      </c>
    </row>
    <row r="1395" spans="1:16" s="123" customFormat="1" x14ac:dyDescent="0.25">
      <c r="A1395" s="123">
        <v>2016</v>
      </c>
      <c r="B1395" s="124">
        <v>80</v>
      </c>
      <c r="C1395" s="123" t="s">
        <v>3426</v>
      </c>
      <c r="D1395" s="123" t="s">
        <v>347</v>
      </c>
      <c r="E1395" s="123">
        <v>22207</v>
      </c>
      <c r="F1395" s="123">
        <v>30</v>
      </c>
      <c r="G1395" s="123">
        <v>32211022207</v>
      </c>
      <c r="H1395" s="125" t="s">
        <v>3427</v>
      </c>
      <c r="I1395" s="123" t="s">
        <v>3428</v>
      </c>
      <c r="J1395" s="123" t="s">
        <v>3433</v>
      </c>
      <c r="K1395" s="123">
        <v>41</v>
      </c>
      <c r="L1395" s="126">
        <f t="shared" si="45"/>
        <v>1.3666666666666667</v>
      </c>
      <c r="M1395" s="123" t="s">
        <v>3434</v>
      </c>
      <c r="N1395" s="123">
        <v>28</v>
      </c>
      <c r="O1395" s="123">
        <f t="shared" si="44"/>
        <v>2</v>
      </c>
      <c r="P1395" s="127" t="s">
        <v>336</v>
      </c>
    </row>
    <row r="1396" spans="1:16" s="123" customFormat="1" x14ac:dyDescent="0.25">
      <c r="A1396" s="123">
        <v>2014</v>
      </c>
      <c r="B1396" s="124">
        <v>80</v>
      </c>
      <c r="C1396" s="123" t="s">
        <v>3426</v>
      </c>
      <c r="D1396" s="123" t="s">
        <v>347</v>
      </c>
      <c r="E1396" s="123">
        <v>25215</v>
      </c>
      <c r="F1396" s="123">
        <v>30</v>
      </c>
      <c r="G1396" s="123">
        <v>32211025215</v>
      </c>
      <c r="H1396" s="125" t="s">
        <v>3435</v>
      </c>
      <c r="I1396" s="123" t="s">
        <v>3436</v>
      </c>
      <c r="J1396" s="123" t="s">
        <v>3437</v>
      </c>
      <c r="K1396" s="123">
        <v>35</v>
      </c>
      <c r="L1396" s="126">
        <f t="shared" si="45"/>
        <v>1.1666666666666667</v>
      </c>
      <c r="M1396" s="123" t="s">
        <v>3438</v>
      </c>
      <c r="N1396" s="123" t="s">
        <v>367</v>
      </c>
      <c r="O1396" s="123" t="str">
        <f t="shared" si="44"/>
        <v>-</v>
      </c>
      <c r="P1396" s="127" t="s">
        <v>336</v>
      </c>
    </row>
    <row r="1397" spans="1:16" s="123" customFormat="1" x14ac:dyDescent="0.25">
      <c r="A1397" s="123">
        <v>2015</v>
      </c>
      <c r="B1397" s="124">
        <v>80</v>
      </c>
      <c r="C1397" s="123" t="s">
        <v>3426</v>
      </c>
      <c r="D1397" s="123" t="s">
        <v>347</v>
      </c>
      <c r="E1397" s="123">
        <v>25215</v>
      </c>
      <c r="F1397" s="123">
        <v>30</v>
      </c>
      <c r="G1397" s="123">
        <v>32211025215</v>
      </c>
      <c r="H1397" s="125" t="s">
        <v>3435</v>
      </c>
      <c r="I1397" s="123" t="s">
        <v>3436</v>
      </c>
      <c r="J1397" s="123" t="s">
        <v>3439</v>
      </c>
      <c r="K1397" s="123">
        <v>38</v>
      </c>
      <c r="L1397" s="126">
        <f t="shared" si="45"/>
        <v>1.2666666666666666</v>
      </c>
      <c r="M1397" s="123" t="s">
        <v>3440</v>
      </c>
      <c r="N1397" s="123" t="s">
        <v>367</v>
      </c>
      <c r="O1397" s="123" t="str">
        <f t="shared" si="44"/>
        <v>-</v>
      </c>
      <c r="P1397" s="127" t="s">
        <v>336</v>
      </c>
    </row>
    <row r="1398" spans="1:16" s="123" customFormat="1" x14ac:dyDescent="0.25">
      <c r="A1398" s="123">
        <v>2016</v>
      </c>
      <c r="B1398" s="124">
        <v>80</v>
      </c>
      <c r="C1398" s="123" t="s">
        <v>3426</v>
      </c>
      <c r="D1398" s="123" t="s">
        <v>347</v>
      </c>
      <c r="E1398" s="123">
        <v>25215</v>
      </c>
      <c r="F1398" s="123">
        <v>30</v>
      </c>
      <c r="G1398" s="123">
        <v>32211025215</v>
      </c>
      <c r="H1398" s="125" t="s">
        <v>3435</v>
      </c>
      <c r="I1398" s="123" t="s">
        <v>3436</v>
      </c>
      <c r="J1398" s="123" t="s">
        <v>3441</v>
      </c>
      <c r="K1398" s="123">
        <v>50</v>
      </c>
      <c r="L1398" s="126">
        <f t="shared" si="45"/>
        <v>1.6666666666666667</v>
      </c>
      <c r="M1398" s="123" t="s">
        <v>3442</v>
      </c>
      <c r="N1398" s="123">
        <v>26</v>
      </c>
      <c r="O1398" s="123">
        <f t="shared" si="44"/>
        <v>4</v>
      </c>
      <c r="P1398" s="127" t="s">
        <v>336</v>
      </c>
    </row>
    <row r="1399" spans="1:16" s="123" customFormat="1" x14ac:dyDescent="0.25">
      <c r="A1399" s="123">
        <v>2014</v>
      </c>
      <c r="B1399" s="124">
        <v>80</v>
      </c>
      <c r="C1399" s="123" t="s">
        <v>3426</v>
      </c>
      <c r="D1399" s="123" t="s">
        <v>347</v>
      </c>
      <c r="E1399" s="123">
        <v>25515</v>
      </c>
      <c r="F1399" s="123">
        <v>24</v>
      </c>
      <c r="G1399" s="123">
        <v>32211025515</v>
      </c>
      <c r="H1399" s="125" t="s">
        <v>713</v>
      </c>
      <c r="I1399" s="123" t="s">
        <v>714</v>
      </c>
      <c r="J1399" s="123" t="s">
        <v>3443</v>
      </c>
      <c r="K1399" s="123">
        <v>17</v>
      </c>
      <c r="L1399" s="126">
        <f t="shared" si="45"/>
        <v>0.70833333333333337</v>
      </c>
      <c r="M1399" s="123" t="s">
        <v>3444</v>
      </c>
      <c r="N1399" s="123">
        <v>19</v>
      </c>
      <c r="O1399" s="123">
        <f t="shared" si="44"/>
        <v>5</v>
      </c>
      <c r="P1399" s="127" t="s">
        <v>336</v>
      </c>
    </row>
    <row r="1400" spans="1:16" s="123" customFormat="1" x14ac:dyDescent="0.25">
      <c r="A1400" s="123">
        <v>2015</v>
      </c>
      <c r="B1400" s="124">
        <v>80</v>
      </c>
      <c r="C1400" s="123" t="s">
        <v>3426</v>
      </c>
      <c r="D1400" s="123" t="s">
        <v>347</v>
      </c>
      <c r="E1400" s="123">
        <v>25515</v>
      </c>
      <c r="F1400" s="123">
        <v>24</v>
      </c>
      <c r="G1400" s="123">
        <v>32211025515</v>
      </c>
      <c r="H1400" s="125" t="s">
        <v>713</v>
      </c>
      <c r="I1400" s="123" t="s">
        <v>714</v>
      </c>
      <c r="J1400" s="123" t="s">
        <v>3445</v>
      </c>
      <c r="K1400" s="123">
        <v>21</v>
      </c>
      <c r="L1400" s="126">
        <f t="shared" si="45"/>
        <v>0.875</v>
      </c>
      <c r="M1400" s="123" t="s">
        <v>3446</v>
      </c>
      <c r="N1400" s="123">
        <v>14</v>
      </c>
      <c r="O1400" s="123">
        <f t="shared" si="44"/>
        <v>10</v>
      </c>
      <c r="P1400" s="127" t="s">
        <v>336</v>
      </c>
    </row>
    <row r="1401" spans="1:16" s="123" customFormat="1" x14ac:dyDescent="0.25">
      <c r="A1401" s="123">
        <v>2016</v>
      </c>
      <c r="B1401" s="124">
        <v>80</v>
      </c>
      <c r="C1401" s="123" t="s">
        <v>3426</v>
      </c>
      <c r="D1401" s="123" t="s">
        <v>347</v>
      </c>
      <c r="E1401" s="123">
        <v>25515</v>
      </c>
      <c r="F1401" s="123">
        <v>15</v>
      </c>
      <c r="G1401" s="123">
        <v>32211025515</v>
      </c>
      <c r="H1401" s="125" t="s">
        <v>713</v>
      </c>
      <c r="I1401" s="123" t="s">
        <v>714</v>
      </c>
      <c r="J1401" s="123" t="s">
        <v>3447</v>
      </c>
      <c r="K1401" s="123">
        <v>18</v>
      </c>
      <c r="L1401" s="126">
        <f t="shared" si="45"/>
        <v>1.2</v>
      </c>
      <c r="M1401" s="123" t="s">
        <v>3448</v>
      </c>
      <c r="N1401" s="123">
        <v>20</v>
      </c>
      <c r="O1401" s="123">
        <f t="shared" si="44"/>
        <v>-5</v>
      </c>
      <c r="P1401" s="127" t="s">
        <v>336</v>
      </c>
    </row>
    <row r="1402" spans="1:16" s="123" customFormat="1" x14ac:dyDescent="0.25">
      <c r="A1402" s="123">
        <v>2014</v>
      </c>
      <c r="B1402" s="124">
        <v>80</v>
      </c>
      <c r="C1402" s="123" t="s">
        <v>194</v>
      </c>
      <c r="D1402" s="123" t="s">
        <v>331</v>
      </c>
      <c r="E1402" s="123">
        <v>31202</v>
      </c>
      <c r="F1402" s="123">
        <v>35</v>
      </c>
      <c r="G1402" s="123">
        <v>23810031202</v>
      </c>
      <c r="H1402" s="125" t="s">
        <v>341</v>
      </c>
      <c r="I1402" s="123" t="s">
        <v>342</v>
      </c>
      <c r="J1402" s="123" t="s">
        <v>3449</v>
      </c>
      <c r="K1402" s="123">
        <v>20</v>
      </c>
      <c r="L1402" s="126">
        <f t="shared" si="45"/>
        <v>0.5714285714285714</v>
      </c>
      <c r="M1402" s="123" t="s">
        <v>3450</v>
      </c>
      <c r="N1402" s="123">
        <v>28</v>
      </c>
      <c r="O1402" s="123">
        <f t="shared" si="44"/>
        <v>7</v>
      </c>
      <c r="P1402" s="127" t="s">
        <v>336</v>
      </c>
    </row>
    <row r="1403" spans="1:16" s="123" customFormat="1" x14ac:dyDescent="0.25">
      <c r="A1403" s="123">
        <v>2015</v>
      </c>
      <c r="B1403" s="124">
        <v>80</v>
      </c>
      <c r="C1403" s="123" t="s">
        <v>194</v>
      </c>
      <c r="D1403" s="123" t="s">
        <v>331</v>
      </c>
      <c r="E1403" s="123">
        <v>31202</v>
      </c>
      <c r="F1403" s="123">
        <v>35</v>
      </c>
      <c r="G1403" s="123">
        <v>23810031202</v>
      </c>
      <c r="H1403" s="125" t="s">
        <v>341</v>
      </c>
      <c r="I1403" s="123" t="s">
        <v>342</v>
      </c>
      <c r="J1403" s="123" t="s">
        <v>3451</v>
      </c>
      <c r="K1403" s="123">
        <v>21</v>
      </c>
      <c r="L1403" s="126">
        <f t="shared" si="45"/>
        <v>0.6</v>
      </c>
      <c r="M1403" s="123" t="s">
        <v>3452</v>
      </c>
      <c r="N1403" s="123">
        <v>32</v>
      </c>
      <c r="O1403" s="123">
        <f t="shared" si="44"/>
        <v>3</v>
      </c>
      <c r="P1403" s="127" t="s">
        <v>336</v>
      </c>
    </row>
    <row r="1404" spans="1:16" s="123" customFormat="1" x14ac:dyDescent="0.25">
      <c r="A1404" s="123">
        <v>2016</v>
      </c>
      <c r="B1404" s="124">
        <v>80</v>
      </c>
      <c r="C1404" s="123" t="s">
        <v>194</v>
      </c>
      <c r="D1404" s="123" t="s">
        <v>331</v>
      </c>
      <c r="E1404" s="123">
        <v>31202</v>
      </c>
      <c r="F1404" s="123">
        <v>35</v>
      </c>
      <c r="G1404" s="123">
        <v>23810031202</v>
      </c>
      <c r="H1404" s="125" t="s">
        <v>341</v>
      </c>
      <c r="I1404" s="123" t="s">
        <v>342</v>
      </c>
      <c r="J1404" s="123" t="s">
        <v>3453</v>
      </c>
      <c r="K1404" s="123">
        <v>23</v>
      </c>
      <c r="L1404" s="126">
        <f t="shared" si="45"/>
        <v>0.65714285714285714</v>
      </c>
      <c r="M1404" s="123" t="s">
        <v>3454</v>
      </c>
      <c r="N1404" s="123">
        <v>28</v>
      </c>
      <c r="O1404" s="123">
        <f t="shared" si="44"/>
        <v>7</v>
      </c>
      <c r="P1404" s="127" t="s">
        <v>336</v>
      </c>
    </row>
    <row r="1405" spans="1:16" s="123" customFormat="1" x14ac:dyDescent="0.25">
      <c r="A1405" s="123">
        <v>2014</v>
      </c>
      <c r="B1405" s="124">
        <v>80</v>
      </c>
      <c r="C1405" s="123" t="s">
        <v>194</v>
      </c>
      <c r="D1405" s="123" t="s">
        <v>331</v>
      </c>
      <c r="E1405" s="123">
        <v>33005</v>
      </c>
      <c r="F1405" s="123">
        <v>30</v>
      </c>
      <c r="G1405" s="123">
        <v>23810033005</v>
      </c>
      <c r="H1405" s="125" t="s">
        <v>363</v>
      </c>
      <c r="I1405" s="123" t="s">
        <v>364</v>
      </c>
      <c r="J1405" s="123" t="s">
        <v>3455</v>
      </c>
      <c r="K1405" s="123">
        <v>28</v>
      </c>
      <c r="L1405" s="126">
        <f t="shared" si="45"/>
        <v>0.93333333333333335</v>
      </c>
      <c r="M1405" s="123" t="s">
        <v>3456</v>
      </c>
      <c r="N1405" s="123" t="s">
        <v>367</v>
      </c>
      <c r="O1405" s="123" t="str">
        <f t="shared" si="44"/>
        <v>-</v>
      </c>
      <c r="P1405" s="127" t="s">
        <v>336</v>
      </c>
    </row>
    <row r="1406" spans="1:16" s="123" customFormat="1" x14ac:dyDescent="0.25">
      <c r="A1406" s="123">
        <v>2015</v>
      </c>
      <c r="B1406" s="124">
        <v>80</v>
      </c>
      <c r="C1406" s="123" t="s">
        <v>194</v>
      </c>
      <c r="D1406" s="123" t="s">
        <v>331</v>
      </c>
      <c r="E1406" s="123">
        <v>33005</v>
      </c>
      <c r="F1406" s="123">
        <v>30</v>
      </c>
      <c r="G1406" s="123">
        <v>23810033005</v>
      </c>
      <c r="H1406" s="125" t="s">
        <v>363</v>
      </c>
      <c r="I1406" s="123" t="s">
        <v>364</v>
      </c>
      <c r="J1406" s="123" t="s">
        <v>3457</v>
      </c>
      <c r="K1406" s="123">
        <v>27</v>
      </c>
      <c r="L1406" s="126">
        <f t="shared" si="45"/>
        <v>0.9</v>
      </c>
      <c r="M1406" s="123" t="s">
        <v>3458</v>
      </c>
      <c r="N1406" s="123" t="s">
        <v>367</v>
      </c>
      <c r="O1406" s="123" t="str">
        <f t="shared" si="44"/>
        <v>-</v>
      </c>
      <c r="P1406" s="127" t="s">
        <v>336</v>
      </c>
    </row>
    <row r="1407" spans="1:16" s="123" customFormat="1" x14ac:dyDescent="0.25">
      <c r="A1407" s="123">
        <v>2016</v>
      </c>
      <c r="B1407" s="124">
        <v>80</v>
      </c>
      <c r="C1407" s="123" t="s">
        <v>194</v>
      </c>
      <c r="D1407" s="123" t="s">
        <v>331</v>
      </c>
      <c r="E1407" s="123">
        <v>33005</v>
      </c>
      <c r="F1407" s="123">
        <v>30</v>
      </c>
      <c r="G1407" s="123">
        <v>23810033005</v>
      </c>
      <c r="H1407" s="125" t="s">
        <v>363</v>
      </c>
      <c r="I1407" s="123" t="s">
        <v>364</v>
      </c>
      <c r="J1407" s="123" t="s">
        <v>3459</v>
      </c>
      <c r="K1407" s="123">
        <v>23</v>
      </c>
      <c r="L1407" s="126">
        <f t="shared" si="45"/>
        <v>0.76666666666666672</v>
      </c>
      <c r="M1407" s="123" t="s">
        <v>3460</v>
      </c>
      <c r="N1407" s="123">
        <v>29</v>
      </c>
      <c r="O1407" s="123">
        <f t="shared" si="44"/>
        <v>1</v>
      </c>
      <c r="P1407" s="127" t="s">
        <v>336</v>
      </c>
    </row>
    <row r="1408" spans="1:16" s="123" customFormat="1" x14ac:dyDescent="0.25">
      <c r="A1408" s="123">
        <v>2014</v>
      </c>
      <c r="B1408" s="124">
        <v>80</v>
      </c>
      <c r="C1408" s="123" t="s">
        <v>194</v>
      </c>
      <c r="D1408" s="123" t="s">
        <v>399</v>
      </c>
      <c r="E1408" s="123">
        <v>22129</v>
      </c>
      <c r="F1408" s="123">
        <v>12</v>
      </c>
      <c r="G1408" s="123">
        <v>23210022129</v>
      </c>
      <c r="H1408" s="125" t="s">
        <v>400</v>
      </c>
      <c r="I1408" s="123" t="s">
        <v>401</v>
      </c>
      <c r="J1408" s="123" t="s">
        <v>3461</v>
      </c>
      <c r="K1408" s="123">
        <v>10</v>
      </c>
      <c r="L1408" s="126">
        <f t="shared" si="45"/>
        <v>0.83333333333333337</v>
      </c>
      <c r="M1408" s="123" t="s">
        <v>3462</v>
      </c>
      <c r="N1408" s="123">
        <v>14</v>
      </c>
      <c r="O1408" s="123">
        <f t="shared" si="44"/>
        <v>-2</v>
      </c>
      <c r="P1408" s="127" t="s">
        <v>336</v>
      </c>
    </row>
    <row r="1409" spans="1:16" s="123" customFormat="1" x14ac:dyDescent="0.25">
      <c r="A1409" s="123">
        <v>2015</v>
      </c>
      <c r="B1409" s="124">
        <v>80</v>
      </c>
      <c r="C1409" s="123" t="s">
        <v>194</v>
      </c>
      <c r="D1409" s="123" t="s">
        <v>399</v>
      </c>
      <c r="E1409" s="123">
        <v>22129</v>
      </c>
      <c r="F1409" s="123">
        <v>12</v>
      </c>
      <c r="G1409" s="123">
        <v>23210022129</v>
      </c>
      <c r="H1409" s="125" t="s">
        <v>400</v>
      </c>
      <c r="I1409" s="123" t="s">
        <v>401</v>
      </c>
      <c r="J1409" s="123" t="s">
        <v>3463</v>
      </c>
      <c r="K1409" s="123">
        <v>10</v>
      </c>
      <c r="L1409" s="126">
        <f t="shared" si="45"/>
        <v>0.83333333333333337</v>
      </c>
      <c r="M1409" s="123" t="s">
        <v>3464</v>
      </c>
      <c r="N1409" s="123">
        <v>14</v>
      </c>
      <c r="O1409" s="123">
        <f t="shared" si="44"/>
        <v>-2</v>
      </c>
      <c r="P1409" s="127" t="s">
        <v>336</v>
      </c>
    </row>
    <row r="1410" spans="1:16" s="123" customFormat="1" x14ac:dyDescent="0.25">
      <c r="A1410" s="123">
        <v>2016</v>
      </c>
      <c r="B1410" s="124">
        <v>80</v>
      </c>
      <c r="C1410" s="123" t="s">
        <v>194</v>
      </c>
      <c r="D1410" s="123" t="s">
        <v>399</v>
      </c>
      <c r="E1410" s="123">
        <v>22129</v>
      </c>
      <c r="F1410" s="123">
        <v>12</v>
      </c>
      <c r="G1410" s="123">
        <v>23210022129</v>
      </c>
      <c r="H1410" s="125" t="s">
        <v>400</v>
      </c>
      <c r="I1410" s="123" t="s">
        <v>401</v>
      </c>
      <c r="J1410" s="123" t="s">
        <v>3465</v>
      </c>
      <c r="K1410" s="123">
        <v>16</v>
      </c>
      <c r="L1410" s="126">
        <f t="shared" si="45"/>
        <v>1.3333333333333333</v>
      </c>
      <c r="M1410" s="123" t="s">
        <v>3466</v>
      </c>
      <c r="N1410" s="123">
        <v>13</v>
      </c>
      <c r="O1410" s="123">
        <f t="shared" si="44"/>
        <v>-1</v>
      </c>
      <c r="P1410" s="127" t="s">
        <v>336</v>
      </c>
    </row>
    <row r="1411" spans="1:16" s="123" customFormat="1" x14ac:dyDescent="0.25">
      <c r="A1411" s="123">
        <v>2014</v>
      </c>
      <c r="B1411" s="124">
        <v>80</v>
      </c>
      <c r="C1411" s="123" t="s">
        <v>195</v>
      </c>
      <c r="D1411" s="123" t="s">
        <v>331</v>
      </c>
      <c r="E1411" s="123">
        <v>22106</v>
      </c>
      <c r="F1411" s="123">
        <v>12</v>
      </c>
      <c r="G1411" s="123">
        <v>23810022106</v>
      </c>
      <c r="H1411" s="125" t="s">
        <v>757</v>
      </c>
      <c r="I1411" s="123" t="s">
        <v>758</v>
      </c>
      <c r="J1411" s="123" t="s">
        <v>3467</v>
      </c>
      <c r="K1411" s="123">
        <v>32</v>
      </c>
      <c r="L1411" s="126">
        <f t="shared" si="45"/>
        <v>2.6666666666666665</v>
      </c>
      <c r="M1411" s="123" t="s">
        <v>3468</v>
      </c>
      <c r="N1411" s="123">
        <v>12</v>
      </c>
      <c r="O1411" s="123">
        <f t="shared" ref="O1411:O1474" si="46">IFERROR(F1411-N1411,"-")</f>
        <v>0</v>
      </c>
      <c r="P1411" s="127" t="s">
        <v>336</v>
      </c>
    </row>
    <row r="1412" spans="1:16" s="123" customFormat="1" x14ac:dyDescent="0.25">
      <c r="A1412" s="123">
        <v>2015</v>
      </c>
      <c r="B1412" s="124">
        <v>80</v>
      </c>
      <c r="C1412" s="123" t="s">
        <v>195</v>
      </c>
      <c r="D1412" s="123" t="s">
        <v>331</v>
      </c>
      <c r="E1412" s="123">
        <v>22106</v>
      </c>
      <c r="F1412" s="123">
        <v>12</v>
      </c>
      <c r="G1412" s="123">
        <v>23810022106</v>
      </c>
      <c r="H1412" s="125" t="s">
        <v>757</v>
      </c>
      <c r="I1412" s="123" t="s">
        <v>758</v>
      </c>
      <c r="J1412" s="123" t="s">
        <v>3469</v>
      </c>
      <c r="K1412" s="123">
        <v>33</v>
      </c>
      <c r="L1412" s="126">
        <f t="shared" si="45"/>
        <v>2.75</v>
      </c>
      <c r="M1412" s="123" t="s">
        <v>3470</v>
      </c>
      <c r="N1412" s="123">
        <v>12</v>
      </c>
      <c r="O1412" s="123">
        <f t="shared" si="46"/>
        <v>0</v>
      </c>
      <c r="P1412" s="127" t="s">
        <v>336</v>
      </c>
    </row>
    <row r="1413" spans="1:16" s="123" customFormat="1" x14ac:dyDescent="0.25">
      <c r="A1413" s="123">
        <v>2016</v>
      </c>
      <c r="B1413" s="124">
        <v>80</v>
      </c>
      <c r="C1413" s="123" t="s">
        <v>195</v>
      </c>
      <c r="D1413" s="123" t="s">
        <v>331</v>
      </c>
      <c r="E1413" s="123">
        <v>22106</v>
      </c>
      <c r="F1413" s="123">
        <v>12</v>
      </c>
      <c r="G1413" s="123">
        <v>23810022106</v>
      </c>
      <c r="H1413" s="125" t="s">
        <v>757</v>
      </c>
      <c r="I1413" s="123" t="s">
        <v>758</v>
      </c>
      <c r="J1413" s="123" t="s">
        <v>3471</v>
      </c>
      <c r="K1413" s="123">
        <v>34</v>
      </c>
      <c r="L1413" s="126">
        <f t="shared" si="45"/>
        <v>2.8333333333333335</v>
      </c>
      <c r="M1413" s="123" t="s">
        <v>3472</v>
      </c>
      <c r="N1413" s="123">
        <v>11</v>
      </c>
      <c r="O1413" s="123">
        <f t="shared" si="46"/>
        <v>1</v>
      </c>
      <c r="P1413" s="127" t="s">
        <v>336</v>
      </c>
    </row>
    <row r="1414" spans="1:16" s="123" customFormat="1" x14ac:dyDescent="0.25">
      <c r="A1414" s="123">
        <v>2014</v>
      </c>
      <c r="B1414" s="124">
        <v>80</v>
      </c>
      <c r="C1414" s="123" t="s">
        <v>195</v>
      </c>
      <c r="D1414" s="123" t="s">
        <v>331</v>
      </c>
      <c r="E1414" s="123">
        <v>25009</v>
      </c>
      <c r="F1414" s="123">
        <v>10</v>
      </c>
      <c r="G1414" s="123">
        <v>23810025009</v>
      </c>
      <c r="H1414" s="125" t="s">
        <v>3473</v>
      </c>
      <c r="I1414" s="123" t="s">
        <v>3474</v>
      </c>
      <c r="J1414" s="123" t="s">
        <v>3475</v>
      </c>
      <c r="K1414" s="123">
        <v>8</v>
      </c>
      <c r="L1414" s="126">
        <f t="shared" si="45"/>
        <v>0.8</v>
      </c>
      <c r="M1414" s="123" t="s">
        <v>3476</v>
      </c>
      <c r="N1414" s="123">
        <v>8</v>
      </c>
      <c r="O1414" s="123">
        <f t="shared" si="46"/>
        <v>2</v>
      </c>
      <c r="P1414" s="127" t="s">
        <v>336</v>
      </c>
    </row>
    <row r="1415" spans="1:16" s="123" customFormat="1" x14ac:dyDescent="0.25">
      <c r="A1415" s="123">
        <v>2015</v>
      </c>
      <c r="B1415" s="124">
        <v>80</v>
      </c>
      <c r="C1415" s="123" t="s">
        <v>195</v>
      </c>
      <c r="D1415" s="123" t="s">
        <v>331</v>
      </c>
      <c r="E1415" s="123">
        <v>25009</v>
      </c>
      <c r="F1415" s="123">
        <v>10</v>
      </c>
      <c r="G1415" s="123">
        <v>23810025009</v>
      </c>
      <c r="H1415" s="125" t="s">
        <v>3473</v>
      </c>
      <c r="I1415" s="123" t="s">
        <v>3474</v>
      </c>
      <c r="J1415" s="123" t="s">
        <v>3477</v>
      </c>
      <c r="K1415" s="123">
        <v>13</v>
      </c>
      <c r="L1415" s="126">
        <f t="shared" si="45"/>
        <v>1.3</v>
      </c>
      <c r="M1415" s="123" t="s">
        <v>3478</v>
      </c>
      <c r="N1415" s="123">
        <v>9</v>
      </c>
      <c r="O1415" s="123">
        <f t="shared" si="46"/>
        <v>1</v>
      </c>
      <c r="P1415" s="127" t="s">
        <v>336</v>
      </c>
    </row>
    <row r="1416" spans="1:16" s="123" customFormat="1" x14ac:dyDescent="0.25">
      <c r="A1416" s="123">
        <v>2016</v>
      </c>
      <c r="B1416" s="124">
        <v>80</v>
      </c>
      <c r="C1416" s="123" t="s">
        <v>195</v>
      </c>
      <c r="D1416" s="123" t="s">
        <v>331</v>
      </c>
      <c r="E1416" s="123">
        <v>25009</v>
      </c>
      <c r="F1416" s="123">
        <v>10</v>
      </c>
      <c r="G1416" s="123">
        <v>23810025009</v>
      </c>
      <c r="H1416" s="125" t="s">
        <v>3473</v>
      </c>
      <c r="I1416" s="123" t="s">
        <v>3474</v>
      </c>
      <c r="J1416" s="123" t="s">
        <v>3479</v>
      </c>
      <c r="K1416" s="123">
        <v>5</v>
      </c>
      <c r="L1416" s="126">
        <f t="shared" si="45"/>
        <v>0.5</v>
      </c>
      <c r="M1416" s="123" t="s">
        <v>3480</v>
      </c>
      <c r="N1416" s="123">
        <v>5</v>
      </c>
      <c r="O1416" s="123">
        <f t="shared" si="46"/>
        <v>5</v>
      </c>
      <c r="P1416" s="127" t="s">
        <v>336</v>
      </c>
    </row>
    <row r="1417" spans="1:16" s="123" customFormat="1" x14ac:dyDescent="0.25">
      <c r="A1417" s="123">
        <v>2014</v>
      </c>
      <c r="B1417" s="124">
        <v>80</v>
      </c>
      <c r="C1417" s="123" t="s">
        <v>195</v>
      </c>
      <c r="D1417" s="123" t="s">
        <v>331</v>
      </c>
      <c r="E1417" s="123">
        <v>25218</v>
      </c>
      <c r="F1417" s="123">
        <v>30</v>
      </c>
      <c r="G1417" s="123">
        <v>23810025218</v>
      </c>
      <c r="H1417" s="125" t="s">
        <v>488</v>
      </c>
      <c r="I1417" s="123" t="s">
        <v>489</v>
      </c>
      <c r="J1417" s="123" t="s">
        <v>3481</v>
      </c>
      <c r="K1417" s="123">
        <v>52</v>
      </c>
      <c r="L1417" s="126">
        <f t="shared" si="45"/>
        <v>1.7333333333333334</v>
      </c>
      <c r="M1417" s="123" t="s">
        <v>3482</v>
      </c>
      <c r="N1417" s="123" t="s">
        <v>367</v>
      </c>
      <c r="O1417" s="123" t="str">
        <f t="shared" si="46"/>
        <v>-</v>
      </c>
      <c r="P1417" s="127" t="s">
        <v>336</v>
      </c>
    </row>
    <row r="1418" spans="1:16" s="123" customFormat="1" x14ac:dyDescent="0.25">
      <c r="A1418" s="123">
        <v>2015</v>
      </c>
      <c r="B1418" s="124">
        <v>80</v>
      </c>
      <c r="C1418" s="123" t="s">
        <v>195</v>
      </c>
      <c r="D1418" s="123" t="s">
        <v>331</v>
      </c>
      <c r="E1418" s="123">
        <v>25218</v>
      </c>
      <c r="F1418" s="123">
        <v>30</v>
      </c>
      <c r="G1418" s="123">
        <v>23810025218</v>
      </c>
      <c r="H1418" s="125" t="s">
        <v>488</v>
      </c>
      <c r="I1418" s="123" t="s">
        <v>489</v>
      </c>
      <c r="J1418" s="123" t="s">
        <v>3483</v>
      </c>
      <c r="K1418" s="123">
        <v>36</v>
      </c>
      <c r="L1418" s="126">
        <f t="shared" si="45"/>
        <v>1.2</v>
      </c>
      <c r="M1418" s="123" t="s">
        <v>3484</v>
      </c>
      <c r="N1418" s="123" t="s">
        <v>367</v>
      </c>
      <c r="O1418" s="123" t="str">
        <f t="shared" si="46"/>
        <v>-</v>
      </c>
      <c r="P1418" s="127" t="s">
        <v>336</v>
      </c>
    </row>
    <row r="1419" spans="1:16" s="123" customFormat="1" x14ac:dyDescent="0.25">
      <c r="A1419" s="123">
        <v>2016</v>
      </c>
      <c r="B1419" s="124">
        <v>80</v>
      </c>
      <c r="C1419" s="123" t="s">
        <v>195</v>
      </c>
      <c r="D1419" s="123" t="s">
        <v>331</v>
      </c>
      <c r="E1419" s="123">
        <v>25218</v>
      </c>
      <c r="F1419" s="123">
        <v>30</v>
      </c>
      <c r="G1419" s="123">
        <v>23810025218</v>
      </c>
      <c r="H1419" s="125" t="s">
        <v>488</v>
      </c>
      <c r="I1419" s="123" t="s">
        <v>489</v>
      </c>
      <c r="J1419" s="123" t="s">
        <v>3485</v>
      </c>
      <c r="K1419" s="123">
        <v>31</v>
      </c>
      <c r="L1419" s="126">
        <f t="shared" si="45"/>
        <v>1.0333333333333334</v>
      </c>
      <c r="M1419" s="123" t="s">
        <v>3486</v>
      </c>
      <c r="N1419" s="123">
        <v>26</v>
      </c>
      <c r="O1419" s="123">
        <f t="shared" si="46"/>
        <v>4</v>
      </c>
      <c r="P1419" s="127" t="s">
        <v>336</v>
      </c>
    </row>
    <row r="1420" spans="1:16" s="123" customFormat="1" x14ac:dyDescent="0.25">
      <c r="A1420" s="123">
        <v>2014</v>
      </c>
      <c r="B1420" s="124">
        <v>80</v>
      </c>
      <c r="C1420" s="123" t="s">
        <v>195</v>
      </c>
      <c r="D1420" s="123" t="s">
        <v>331</v>
      </c>
      <c r="E1420" s="123">
        <v>33005</v>
      </c>
      <c r="F1420" s="123">
        <v>30</v>
      </c>
      <c r="G1420" s="123">
        <v>23810033005</v>
      </c>
      <c r="H1420" s="125" t="s">
        <v>363</v>
      </c>
      <c r="I1420" s="123" t="s">
        <v>364</v>
      </c>
      <c r="J1420" s="123" t="s">
        <v>3487</v>
      </c>
      <c r="K1420" s="123">
        <v>41</v>
      </c>
      <c r="L1420" s="126">
        <f t="shared" si="45"/>
        <v>1.3666666666666667</v>
      </c>
      <c r="M1420" s="123" t="s">
        <v>3488</v>
      </c>
      <c r="N1420" s="123" t="s">
        <v>367</v>
      </c>
      <c r="O1420" s="123" t="str">
        <f t="shared" si="46"/>
        <v>-</v>
      </c>
      <c r="P1420" s="127" t="s">
        <v>336</v>
      </c>
    </row>
    <row r="1421" spans="1:16" s="123" customFormat="1" x14ac:dyDescent="0.25">
      <c r="A1421" s="123">
        <v>2015</v>
      </c>
      <c r="B1421" s="124">
        <v>80</v>
      </c>
      <c r="C1421" s="123" t="s">
        <v>195</v>
      </c>
      <c r="D1421" s="123" t="s">
        <v>331</v>
      </c>
      <c r="E1421" s="123">
        <v>33005</v>
      </c>
      <c r="F1421" s="123">
        <v>30</v>
      </c>
      <c r="G1421" s="123">
        <v>23810033005</v>
      </c>
      <c r="H1421" s="125" t="s">
        <v>363</v>
      </c>
      <c r="I1421" s="123" t="s">
        <v>364</v>
      </c>
      <c r="J1421" s="123" t="s">
        <v>3489</v>
      </c>
      <c r="K1421" s="123">
        <v>41</v>
      </c>
      <c r="L1421" s="126">
        <f t="shared" si="45"/>
        <v>1.3666666666666667</v>
      </c>
      <c r="M1421" s="123" t="s">
        <v>3490</v>
      </c>
      <c r="N1421" s="123" t="s">
        <v>367</v>
      </c>
      <c r="O1421" s="123" t="str">
        <f t="shared" si="46"/>
        <v>-</v>
      </c>
      <c r="P1421" s="127" t="s">
        <v>336</v>
      </c>
    </row>
    <row r="1422" spans="1:16" s="123" customFormat="1" x14ac:dyDescent="0.25">
      <c r="A1422" s="123">
        <v>2016</v>
      </c>
      <c r="B1422" s="124">
        <v>80</v>
      </c>
      <c r="C1422" s="123" t="s">
        <v>195</v>
      </c>
      <c r="D1422" s="123" t="s">
        <v>331</v>
      </c>
      <c r="E1422" s="123">
        <v>33005</v>
      </c>
      <c r="F1422" s="123">
        <v>30</v>
      </c>
      <c r="G1422" s="123">
        <v>23810033005</v>
      </c>
      <c r="H1422" s="125" t="s">
        <v>363</v>
      </c>
      <c r="I1422" s="123" t="s">
        <v>364</v>
      </c>
      <c r="J1422" s="123" t="s">
        <v>3491</v>
      </c>
      <c r="K1422" s="123">
        <v>17</v>
      </c>
      <c r="L1422" s="126">
        <f t="shared" si="45"/>
        <v>0.56666666666666665</v>
      </c>
      <c r="M1422" s="123" t="s">
        <v>3492</v>
      </c>
      <c r="N1422" s="123">
        <v>27</v>
      </c>
      <c r="O1422" s="123">
        <f t="shared" si="46"/>
        <v>3</v>
      </c>
      <c r="P1422" s="127" t="s">
        <v>336</v>
      </c>
    </row>
    <row r="1423" spans="1:16" s="123" customFormat="1" x14ac:dyDescent="0.25">
      <c r="A1423" s="123">
        <v>2014</v>
      </c>
      <c r="B1423" s="124">
        <v>80</v>
      </c>
      <c r="C1423" s="123" t="s">
        <v>195</v>
      </c>
      <c r="D1423" s="123" t="s">
        <v>331</v>
      </c>
      <c r="E1423" s="123">
        <v>33403</v>
      </c>
      <c r="F1423" s="123">
        <v>12</v>
      </c>
      <c r="G1423" s="123">
        <v>23810033403</v>
      </c>
      <c r="H1423" s="125" t="s">
        <v>811</v>
      </c>
      <c r="I1423" s="123" t="s">
        <v>812</v>
      </c>
      <c r="J1423" s="123" t="s">
        <v>3493</v>
      </c>
      <c r="K1423" s="123">
        <v>14</v>
      </c>
      <c r="L1423" s="126">
        <f t="shared" si="45"/>
        <v>1.1666666666666667</v>
      </c>
      <c r="M1423" s="123" t="s">
        <v>3494</v>
      </c>
      <c r="N1423" s="123">
        <v>11</v>
      </c>
      <c r="O1423" s="123">
        <f t="shared" si="46"/>
        <v>1</v>
      </c>
      <c r="P1423" s="127" t="s">
        <v>336</v>
      </c>
    </row>
    <row r="1424" spans="1:16" s="123" customFormat="1" x14ac:dyDescent="0.25">
      <c r="A1424" s="123">
        <v>2015</v>
      </c>
      <c r="B1424" s="124">
        <v>80</v>
      </c>
      <c r="C1424" s="123" t="s">
        <v>195</v>
      </c>
      <c r="D1424" s="123" t="s">
        <v>331</v>
      </c>
      <c r="E1424" s="123">
        <v>33403</v>
      </c>
      <c r="F1424" s="123">
        <v>12</v>
      </c>
      <c r="G1424" s="123">
        <v>23810033403</v>
      </c>
      <c r="H1424" s="125" t="s">
        <v>811</v>
      </c>
      <c r="I1424" s="123" t="s">
        <v>812</v>
      </c>
      <c r="J1424" s="123" t="s">
        <v>3495</v>
      </c>
      <c r="K1424" s="123">
        <v>16</v>
      </c>
      <c r="L1424" s="126">
        <f t="shared" si="45"/>
        <v>1.3333333333333333</v>
      </c>
      <c r="M1424" s="123" t="s">
        <v>3496</v>
      </c>
      <c r="N1424" s="123">
        <v>12</v>
      </c>
      <c r="O1424" s="123">
        <f t="shared" si="46"/>
        <v>0</v>
      </c>
      <c r="P1424" s="127" t="s">
        <v>336</v>
      </c>
    </row>
    <row r="1425" spans="1:16" s="123" customFormat="1" x14ac:dyDescent="0.25">
      <c r="A1425" s="123">
        <v>2016</v>
      </c>
      <c r="B1425" s="124">
        <v>80</v>
      </c>
      <c r="C1425" s="123" t="s">
        <v>195</v>
      </c>
      <c r="D1425" s="123" t="s">
        <v>331</v>
      </c>
      <c r="E1425" s="123">
        <v>33403</v>
      </c>
      <c r="F1425" s="123">
        <v>12</v>
      </c>
      <c r="G1425" s="123">
        <v>23810033403</v>
      </c>
      <c r="H1425" s="125" t="s">
        <v>811</v>
      </c>
      <c r="I1425" s="123" t="s">
        <v>812</v>
      </c>
      <c r="J1425" s="123" t="s">
        <v>3497</v>
      </c>
      <c r="K1425" s="123">
        <v>13</v>
      </c>
      <c r="L1425" s="126">
        <f t="shared" si="45"/>
        <v>1.0833333333333333</v>
      </c>
      <c r="M1425" s="123" t="s">
        <v>3498</v>
      </c>
      <c r="N1425" s="123">
        <v>11</v>
      </c>
      <c r="O1425" s="123">
        <f t="shared" si="46"/>
        <v>1</v>
      </c>
      <c r="P1425" s="127" t="s">
        <v>336</v>
      </c>
    </row>
    <row r="1426" spans="1:16" s="123" customFormat="1" x14ac:dyDescent="0.25">
      <c r="A1426" s="123">
        <v>2014</v>
      </c>
      <c r="B1426" s="124">
        <v>80</v>
      </c>
      <c r="C1426" s="123" t="s">
        <v>195</v>
      </c>
      <c r="D1426" s="123" t="s">
        <v>399</v>
      </c>
      <c r="E1426" s="123">
        <v>22139</v>
      </c>
      <c r="F1426" s="123">
        <v>12</v>
      </c>
      <c r="G1426" s="123">
        <v>23210022139</v>
      </c>
      <c r="H1426" s="125" t="s">
        <v>2434</v>
      </c>
      <c r="I1426" s="123" t="s">
        <v>758</v>
      </c>
      <c r="J1426" s="123" t="s">
        <v>3499</v>
      </c>
      <c r="K1426" s="123">
        <v>21</v>
      </c>
      <c r="L1426" s="126">
        <f t="shared" si="45"/>
        <v>1.75</v>
      </c>
      <c r="M1426" s="123" t="s">
        <v>3500</v>
      </c>
      <c r="N1426" s="123" t="s">
        <v>367</v>
      </c>
      <c r="O1426" s="123" t="str">
        <f t="shared" si="46"/>
        <v>-</v>
      </c>
      <c r="P1426" s="127" t="s">
        <v>336</v>
      </c>
    </row>
    <row r="1427" spans="1:16" s="123" customFormat="1" x14ac:dyDescent="0.25">
      <c r="A1427" s="123">
        <v>2015</v>
      </c>
      <c r="B1427" s="124">
        <v>80</v>
      </c>
      <c r="C1427" s="123" t="s">
        <v>195</v>
      </c>
      <c r="D1427" s="123" t="s">
        <v>399</v>
      </c>
      <c r="E1427" s="123">
        <v>22139</v>
      </c>
      <c r="F1427" s="123">
        <v>12</v>
      </c>
      <c r="G1427" s="123">
        <v>23210022139</v>
      </c>
      <c r="H1427" s="125" t="s">
        <v>2434</v>
      </c>
      <c r="I1427" s="123" t="s">
        <v>758</v>
      </c>
      <c r="J1427" s="123" t="s">
        <v>3501</v>
      </c>
      <c r="K1427" s="123">
        <v>22</v>
      </c>
      <c r="L1427" s="126">
        <f t="shared" si="45"/>
        <v>1.8333333333333333</v>
      </c>
      <c r="M1427" s="123" t="s">
        <v>3502</v>
      </c>
      <c r="N1427" s="123" t="s">
        <v>367</v>
      </c>
      <c r="O1427" s="123" t="str">
        <f t="shared" si="46"/>
        <v>-</v>
      </c>
      <c r="P1427" s="127" t="s">
        <v>336</v>
      </c>
    </row>
    <row r="1428" spans="1:16" s="123" customFormat="1" x14ac:dyDescent="0.25">
      <c r="A1428" s="123">
        <v>2016</v>
      </c>
      <c r="B1428" s="124">
        <v>80</v>
      </c>
      <c r="C1428" s="123" t="s">
        <v>195</v>
      </c>
      <c r="D1428" s="123" t="s">
        <v>399</v>
      </c>
      <c r="E1428" s="123">
        <v>22139</v>
      </c>
      <c r="F1428" s="123">
        <v>12</v>
      </c>
      <c r="G1428" s="123">
        <v>23210022139</v>
      </c>
      <c r="H1428" s="125" t="s">
        <v>2434</v>
      </c>
      <c r="I1428" s="123" t="s">
        <v>758</v>
      </c>
      <c r="J1428" s="123" t="s">
        <v>3503</v>
      </c>
      <c r="K1428" s="123">
        <v>12</v>
      </c>
      <c r="L1428" s="126">
        <f t="shared" si="45"/>
        <v>1</v>
      </c>
      <c r="M1428" s="123" t="s">
        <v>3504</v>
      </c>
      <c r="N1428" s="123">
        <v>12</v>
      </c>
      <c r="O1428" s="123">
        <f t="shared" si="46"/>
        <v>0</v>
      </c>
      <c r="P1428" s="127" t="s">
        <v>336</v>
      </c>
    </row>
    <row r="1429" spans="1:16" s="123" customFormat="1" x14ac:dyDescent="0.25">
      <c r="A1429" s="123">
        <v>2014</v>
      </c>
      <c r="B1429" s="124">
        <v>80</v>
      </c>
      <c r="C1429" s="123" t="s">
        <v>195</v>
      </c>
      <c r="D1429" s="123" t="s">
        <v>399</v>
      </c>
      <c r="E1429" s="123">
        <v>33409</v>
      </c>
      <c r="F1429" s="123">
        <v>12</v>
      </c>
      <c r="G1429" s="123">
        <v>23210033409</v>
      </c>
      <c r="H1429" s="125" t="s">
        <v>2449</v>
      </c>
      <c r="I1429" s="123" t="s">
        <v>2450</v>
      </c>
      <c r="J1429" s="123" t="s">
        <v>3505</v>
      </c>
      <c r="K1429" s="123">
        <v>14</v>
      </c>
      <c r="L1429" s="126">
        <f t="shared" si="45"/>
        <v>1.1666666666666667</v>
      </c>
      <c r="M1429" s="123" t="s">
        <v>3506</v>
      </c>
      <c r="N1429" s="123">
        <v>10</v>
      </c>
      <c r="O1429" s="123">
        <f t="shared" si="46"/>
        <v>2</v>
      </c>
      <c r="P1429" s="127" t="s">
        <v>336</v>
      </c>
    </row>
    <row r="1430" spans="1:16" s="123" customFormat="1" x14ac:dyDescent="0.25">
      <c r="A1430" s="123">
        <v>2015</v>
      </c>
      <c r="B1430" s="124">
        <v>80</v>
      </c>
      <c r="C1430" s="123" t="s">
        <v>195</v>
      </c>
      <c r="D1430" s="123" t="s">
        <v>399</v>
      </c>
      <c r="E1430" s="123">
        <v>33409</v>
      </c>
      <c r="F1430" s="123">
        <v>12</v>
      </c>
      <c r="G1430" s="123">
        <v>23210033409</v>
      </c>
      <c r="H1430" s="125" t="s">
        <v>2449</v>
      </c>
      <c r="I1430" s="123" t="s">
        <v>2450</v>
      </c>
      <c r="J1430" s="123" t="s">
        <v>3507</v>
      </c>
      <c r="K1430" s="123">
        <v>8</v>
      </c>
      <c r="L1430" s="126">
        <f t="shared" si="45"/>
        <v>0.66666666666666663</v>
      </c>
      <c r="M1430" s="123" t="s">
        <v>3508</v>
      </c>
      <c r="N1430" s="123">
        <v>12</v>
      </c>
      <c r="O1430" s="123">
        <f t="shared" si="46"/>
        <v>0</v>
      </c>
      <c r="P1430" s="127" t="s">
        <v>336</v>
      </c>
    </row>
    <row r="1431" spans="1:16" s="123" customFormat="1" x14ac:dyDescent="0.25">
      <c r="A1431" s="123">
        <v>2016</v>
      </c>
      <c r="B1431" s="124">
        <v>80</v>
      </c>
      <c r="C1431" s="123" t="s">
        <v>195</v>
      </c>
      <c r="D1431" s="123" t="s">
        <v>399</v>
      </c>
      <c r="E1431" s="123">
        <v>33409</v>
      </c>
      <c r="F1431" s="123">
        <v>12</v>
      </c>
      <c r="G1431" s="123">
        <v>23210033409</v>
      </c>
      <c r="H1431" s="125" t="s">
        <v>2449</v>
      </c>
      <c r="I1431" s="123" t="s">
        <v>2450</v>
      </c>
      <c r="J1431" s="123" t="s">
        <v>3509</v>
      </c>
      <c r="K1431" s="123">
        <v>9</v>
      </c>
      <c r="L1431" s="126">
        <f t="shared" si="45"/>
        <v>0.75</v>
      </c>
      <c r="M1431" s="123" t="s">
        <v>3510</v>
      </c>
      <c r="N1431" s="123">
        <v>7</v>
      </c>
      <c r="O1431" s="123">
        <f t="shared" si="46"/>
        <v>5</v>
      </c>
      <c r="P1431" s="127" t="s">
        <v>336</v>
      </c>
    </row>
    <row r="1432" spans="1:16" s="123" customFormat="1" x14ac:dyDescent="0.25">
      <c r="A1432" s="123">
        <v>2015</v>
      </c>
      <c r="B1432" s="124">
        <v>80</v>
      </c>
      <c r="C1432" s="123" t="s">
        <v>3511</v>
      </c>
      <c r="D1432" s="123" t="s">
        <v>347</v>
      </c>
      <c r="E1432" s="123">
        <v>32408</v>
      </c>
      <c r="F1432" s="123">
        <v>18</v>
      </c>
      <c r="G1432" s="123">
        <v>32211032408</v>
      </c>
      <c r="H1432" s="125" t="s">
        <v>556</v>
      </c>
      <c r="I1432" s="123" t="s">
        <v>348</v>
      </c>
      <c r="J1432" s="123" t="s">
        <v>3512</v>
      </c>
      <c r="K1432" s="123">
        <v>36</v>
      </c>
      <c r="L1432" s="126">
        <f t="shared" si="45"/>
        <v>2</v>
      </c>
      <c r="M1432" s="123" t="s">
        <v>3513</v>
      </c>
      <c r="N1432" s="123">
        <v>18</v>
      </c>
      <c r="O1432" s="123">
        <f t="shared" si="46"/>
        <v>0</v>
      </c>
      <c r="P1432" s="127" t="s">
        <v>336</v>
      </c>
    </row>
    <row r="1433" spans="1:16" s="123" customFormat="1" x14ac:dyDescent="0.25">
      <c r="A1433" s="123">
        <v>2016</v>
      </c>
      <c r="B1433" s="124">
        <v>80</v>
      </c>
      <c r="C1433" s="123" t="s">
        <v>3511</v>
      </c>
      <c r="D1433" s="123" t="s">
        <v>347</v>
      </c>
      <c r="E1433" s="123">
        <v>32408</v>
      </c>
      <c r="F1433" s="123">
        <v>18</v>
      </c>
      <c r="G1433" s="123">
        <v>32211032408</v>
      </c>
      <c r="H1433" s="125" t="s">
        <v>556</v>
      </c>
      <c r="I1433" s="123" t="s">
        <v>348</v>
      </c>
      <c r="J1433" s="123" t="s">
        <v>3514</v>
      </c>
      <c r="K1433" s="123">
        <v>20</v>
      </c>
      <c r="L1433" s="126">
        <f t="shared" si="45"/>
        <v>1.1111111111111112</v>
      </c>
      <c r="M1433" s="123" t="s">
        <v>3515</v>
      </c>
      <c r="N1433" s="123">
        <v>20</v>
      </c>
      <c r="O1433" s="123">
        <f t="shared" si="46"/>
        <v>-2</v>
      </c>
      <c r="P1433" s="127" t="s">
        <v>336</v>
      </c>
    </row>
    <row r="1434" spans="1:16" s="123" customFormat="1" x14ac:dyDescent="0.25">
      <c r="A1434" s="123">
        <v>2014</v>
      </c>
      <c r="B1434" s="124">
        <v>80</v>
      </c>
      <c r="C1434" s="123" t="s">
        <v>89</v>
      </c>
      <c r="D1434" s="123" t="s">
        <v>331</v>
      </c>
      <c r="E1434" s="123">
        <v>25007</v>
      </c>
      <c r="F1434" s="123">
        <v>15</v>
      </c>
      <c r="G1434" s="123">
        <v>23810025007</v>
      </c>
      <c r="H1434" s="125" t="s">
        <v>578</v>
      </c>
      <c r="I1434" s="123" t="s">
        <v>579</v>
      </c>
      <c r="J1434" s="123" t="s">
        <v>3516</v>
      </c>
      <c r="K1434" s="123">
        <v>13</v>
      </c>
      <c r="L1434" s="126">
        <f t="shared" si="45"/>
        <v>0.8666666666666667</v>
      </c>
      <c r="M1434" s="123" t="s">
        <v>3517</v>
      </c>
      <c r="N1434" s="123" t="s">
        <v>367</v>
      </c>
      <c r="O1434" s="123" t="str">
        <f t="shared" si="46"/>
        <v>-</v>
      </c>
      <c r="P1434" s="127" t="s">
        <v>336</v>
      </c>
    </row>
    <row r="1435" spans="1:16" s="123" customFormat="1" x14ac:dyDescent="0.25">
      <c r="A1435" s="123">
        <v>2015</v>
      </c>
      <c r="B1435" s="124">
        <v>80</v>
      </c>
      <c r="C1435" s="123" t="s">
        <v>89</v>
      </c>
      <c r="D1435" s="123" t="s">
        <v>331</v>
      </c>
      <c r="E1435" s="123">
        <v>25007</v>
      </c>
      <c r="F1435" s="123">
        <v>15</v>
      </c>
      <c r="G1435" s="123">
        <v>23810025007</v>
      </c>
      <c r="H1435" s="125" t="s">
        <v>578</v>
      </c>
      <c r="I1435" s="123" t="s">
        <v>579</v>
      </c>
      <c r="J1435" s="123" t="s">
        <v>3518</v>
      </c>
      <c r="K1435" s="123">
        <v>16</v>
      </c>
      <c r="L1435" s="126">
        <f t="shared" si="45"/>
        <v>1.0666666666666667</v>
      </c>
      <c r="M1435" s="123" t="s">
        <v>3519</v>
      </c>
      <c r="N1435" s="123" t="s">
        <v>367</v>
      </c>
      <c r="O1435" s="123" t="str">
        <f t="shared" si="46"/>
        <v>-</v>
      </c>
      <c r="P1435" s="127" t="s">
        <v>336</v>
      </c>
    </row>
    <row r="1436" spans="1:16" s="123" customFormat="1" x14ac:dyDescent="0.25">
      <c r="A1436" s="123">
        <v>2016</v>
      </c>
      <c r="B1436" s="124">
        <v>80</v>
      </c>
      <c r="C1436" s="123" t="s">
        <v>89</v>
      </c>
      <c r="D1436" s="123" t="s">
        <v>331</v>
      </c>
      <c r="E1436" s="123">
        <v>25007</v>
      </c>
      <c r="F1436" s="123">
        <v>15</v>
      </c>
      <c r="G1436" s="123">
        <v>23810025007</v>
      </c>
      <c r="H1436" s="125" t="s">
        <v>578</v>
      </c>
      <c r="I1436" s="123" t="s">
        <v>579</v>
      </c>
      <c r="J1436" s="123" t="s">
        <v>3520</v>
      </c>
      <c r="K1436" s="123">
        <v>14</v>
      </c>
      <c r="L1436" s="126">
        <f t="shared" si="45"/>
        <v>0.93333333333333335</v>
      </c>
      <c r="M1436" s="123" t="s">
        <v>3521</v>
      </c>
      <c r="N1436" s="123">
        <v>13</v>
      </c>
      <c r="O1436" s="123">
        <f t="shared" si="46"/>
        <v>2</v>
      </c>
      <c r="P1436" s="127" t="s">
        <v>336</v>
      </c>
    </row>
    <row r="1437" spans="1:16" s="123" customFormat="1" x14ac:dyDescent="0.25">
      <c r="A1437" s="123">
        <v>2014</v>
      </c>
      <c r="B1437" s="124">
        <v>80</v>
      </c>
      <c r="C1437" s="123" t="s">
        <v>89</v>
      </c>
      <c r="D1437" s="123" t="s">
        <v>331</v>
      </c>
      <c r="E1437" s="123">
        <v>25409</v>
      </c>
      <c r="F1437" s="123">
        <v>15</v>
      </c>
      <c r="G1437" s="123">
        <v>23810025409</v>
      </c>
      <c r="H1437" s="125" t="s">
        <v>996</v>
      </c>
      <c r="I1437" s="123" t="s">
        <v>997</v>
      </c>
      <c r="J1437" s="123" t="s">
        <v>3522</v>
      </c>
      <c r="K1437" s="123">
        <v>33</v>
      </c>
      <c r="L1437" s="126">
        <f t="shared" si="45"/>
        <v>2.2000000000000002</v>
      </c>
      <c r="M1437" s="123" t="s">
        <v>3523</v>
      </c>
      <c r="N1437" s="123" t="s">
        <v>367</v>
      </c>
      <c r="O1437" s="123" t="str">
        <f t="shared" si="46"/>
        <v>-</v>
      </c>
      <c r="P1437" s="127" t="s">
        <v>336</v>
      </c>
    </row>
    <row r="1438" spans="1:16" s="123" customFormat="1" x14ac:dyDescent="0.25">
      <c r="A1438" s="123">
        <v>2015</v>
      </c>
      <c r="B1438" s="124">
        <v>80</v>
      </c>
      <c r="C1438" s="123" t="s">
        <v>89</v>
      </c>
      <c r="D1438" s="123" t="s">
        <v>331</v>
      </c>
      <c r="E1438" s="123">
        <v>25409</v>
      </c>
      <c r="F1438" s="123">
        <v>15</v>
      </c>
      <c r="G1438" s="123">
        <v>23810025409</v>
      </c>
      <c r="H1438" s="125" t="s">
        <v>996</v>
      </c>
      <c r="I1438" s="123" t="s">
        <v>997</v>
      </c>
      <c r="J1438" s="123" t="s">
        <v>3524</v>
      </c>
      <c r="K1438" s="123">
        <v>20</v>
      </c>
      <c r="L1438" s="126">
        <f t="shared" si="45"/>
        <v>1.3333333333333333</v>
      </c>
      <c r="M1438" s="123" t="s">
        <v>3525</v>
      </c>
      <c r="N1438" s="123" t="s">
        <v>367</v>
      </c>
      <c r="O1438" s="123" t="str">
        <f t="shared" si="46"/>
        <v>-</v>
      </c>
      <c r="P1438" s="127" t="s">
        <v>336</v>
      </c>
    </row>
    <row r="1439" spans="1:16" s="123" customFormat="1" x14ac:dyDescent="0.25">
      <c r="A1439" s="123">
        <v>2016</v>
      </c>
      <c r="B1439" s="124">
        <v>80</v>
      </c>
      <c r="C1439" s="123" t="s">
        <v>89</v>
      </c>
      <c r="D1439" s="123" t="s">
        <v>331</v>
      </c>
      <c r="E1439" s="123">
        <v>25409</v>
      </c>
      <c r="F1439" s="123">
        <v>15</v>
      </c>
      <c r="G1439" s="123">
        <v>23810025409</v>
      </c>
      <c r="H1439" s="125" t="s">
        <v>996</v>
      </c>
      <c r="I1439" s="123" t="s">
        <v>997</v>
      </c>
      <c r="J1439" s="123" t="s">
        <v>3526</v>
      </c>
      <c r="K1439" s="123">
        <v>30</v>
      </c>
      <c r="L1439" s="126">
        <f t="shared" si="45"/>
        <v>2</v>
      </c>
      <c r="M1439" s="123" t="s">
        <v>3527</v>
      </c>
      <c r="N1439" s="123">
        <v>16</v>
      </c>
      <c r="O1439" s="123">
        <f t="shared" si="46"/>
        <v>-1</v>
      </c>
      <c r="P1439" s="127" t="s">
        <v>336</v>
      </c>
    </row>
    <row r="1440" spans="1:16" s="123" customFormat="1" x14ac:dyDescent="0.25">
      <c r="A1440" s="123">
        <v>2014</v>
      </c>
      <c r="B1440" s="124">
        <v>80</v>
      </c>
      <c r="C1440" s="123" t="s">
        <v>89</v>
      </c>
      <c r="D1440" s="123" t="s">
        <v>331</v>
      </c>
      <c r="E1440" s="123">
        <v>25510</v>
      </c>
      <c r="F1440" s="123">
        <v>30</v>
      </c>
      <c r="G1440" s="123">
        <v>23810025510</v>
      </c>
      <c r="H1440" s="125" t="s">
        <v>594</v>
      </c>
      <c r="I1440" s="123" t="s">
        <v>595</v>
      </c>
      <c r="J1440" s="123" t="s">
        <v>3528</v>
      </c>
      <c r="K1440" s="123">
        <v>24</v>
      </c>
      <c r="L1440" s="126">
        <f t="shared" si="45"/>
        <v>0.8</v>
      </c>
      <c r="M1440" s="123" t="s">
        <v>3529</v>
      </c>
      <c r="N1440" s="123" t="s">
        <v>367</v>
      </c>
      <c r="O1440" s="123" t="str">
        <f t="shared" si="46"/>
        <v>-</v>
      </c>
      <c r="P1440" s="127" t="s">
        <v>336</v>
      </c>
    </row>
    <row r="1441" spans="1:16" s="123" customFormat="1" x14ac:dyDescent="0.25">
      <c r="A1441" s="123">
        <v>2015</v>
      </c>
      <c r="B1441" s="124">
        <v>80</v>
      </c>
      <c r="C1441" s="123" t="s">
        <v>89</v>
      </c>
      <c r="D1441" s="123" t="s">
        <v>331</v>
      </c>
      <c r="E1441" s="123">
        <v>25510</v>
      </c>
      <c r="F1441" s="123">
        <v>30</v>
      </c>
      <c r="G1441" s="123">
        <v>23810025510</v>
      </c>
      <c r="H1441" s="125" t="s">
        <v>594</v>
      </c>
      <c r="I1441" s="123" t="s">
        <v>595</v>
      </c>
      <c r="J1441" s="123" t="s">
        <v>3530</v>
      </c>
      <c r="K1441" s="123">
        <v>11</v>
      </c>
      <c r="L1441" s="126">
        <f t="shared" si="45"/>
        <v>0.36666666666666664</v>
      </c>
      <c r="M1441" s="123" t="s">
        <v>3531</v>
      </c>
      <c r="N1441" s="123" t="s">
        <v>367</v>
      </c>
      <c r="O1441" s="123" t="str">
        <f t="shared" si="46"/>
        <v>-</v>
      </c>
      <c r="P1441" s="127" t="s">
        <v>336</v>
      </c>
    </row>
    <row r="1442" spans="1:16" s="123" customFormat="1" x14ac:dyDescent="0.25">
      <c r="A1442" s="123">
        <v>2016</v>
      </c>
      <c r="B1442" s="124">
        <v>80</v>
      </c>
      <c r="C1442" s="123" t="s">
        <v>89</v>
      </c>
      <c r="D1442" s="123" t="s">
        <v>331</v>
      </c>
      <c r="E1442" s="123">
        <v>25510</v>
      </c>
      <c r="F1442" s="123">
        <v>30</v>
      </c>
      <c r="G1442" s="123">
        <v>23810025510</v>
      </c>
      <c r="H1442" s="125" t="s">
        <v>594</v>
      </c>
      <c r="I1442" s="123" t="s">
        <v>595</v>
      </c>
      <c r="J1442" s="123" t="s">
        <v>3532</v>
      </c>
      <c r="K1442" s="123">
        <v>28</v>
      </c>
      <c r="L1442" s="126">
        <f t="shared" si="45"/>
        <v>0.93333333333333335</v>
      </c>
      <c r="M1442" s="123" t="s">
        <v>3533</v>
      </c>
      <c r="N1442" s="123">
        <v>25</v>
      </c>
      <c r="O1442" s="123">
        <f t="shared" si="46"/>
        <v>5</v>
      </c>
      <c r="P1442" s="127" t="s">
        <v>336</v>
      </c>
    </row>
    <row r="1443" spans="1:16" s="123" customFormat="1" x14ac:dyDescent="0.25">
      <c r="A1443" s="123">
        <v>2014</v>
      </c>
      <c r="B1443" s="124">
        <v>80</v>
      </c>
      <c r="C1443" s="123" t="s">
        <v>89</v>
      </c>
      <c r="D1443" s="123" t="s">
        <v>331</v>
      </c>
      <c r="E1443" s="123">
        <v>30001</v>
      </c>
      <c r="F1443" s="123">
        <v>53</v>
      </c>
      <c r="G1443" s="123">
        <v>23810030001</v>
      </c>
      <c r="H1443" s="125" t="s">
        <v>332</v>
      </c>
      <c r="I1443" s="123" t="s">
        <v>333</v>
      </c>
      <c r="J1443" s="123" t="s">
        <v>3534</v>
      </c>
      <c r="K1443" s="123">
        <v>42</v>
      </c>
      <c r="L1443" s="126">
        <f t="shared" si="45"/>
        <v>0.79245283018867929</v>
      </c>
      <c r="M1443" s="123" t="s">
        <v>3535</v>
      </c>
      <c r="N1443" s="123" t="s">
        <v>367</v>
      </c>
      <c r="O1443" s="123" t="str">
        <f t="shared" si="46"/>
        <v>-</v>
      </c>
      <c r="P1443" s="127" t="s">
        <v>336</v>
      </c>
    </row>
    <row r="1444" spans="1:16" s="123" customFormat="1" x14ac:dyDescent="0.25">
      <c r="A1444" s="123">
        <v>2015</v>
      </c>
      <c r="B1444" s="124">
        <v>80</v>
      </c>
      <c r="C1444" s="123" t="s">
        <v>89</v>
      </c>
      <c r="D1444" s="123" t="s">
        <v>331</v>
      </c>
      <c r="E1444" s="123">
        <v>30001</v>
      </c>
      <c r="F1444" s="123">
        <v>53</v>
      </c>
      <c r="G1444" s="123">
        <v>23810030001</v>
      </c>
      <c r="H1444" s="125" t="s">
        <v>332</v>
      </c>
      <c r="I1444" s="123" t="s">
        <v>333</v>
      </c>
      <c r="J1444" s="123" t="s">
        <v>3536</v>
      </c>
      <c r="K1444" s="123">
        <v>32</v>
      </c>
      <c r="L1444" s="126">
        <f t="shared" si="45"/>
        <v>0.60377358490566035</v>
      </c>
      <c r="M1444" s="123" t="s">
        <v>3537</v>
      </c>
      <c r="N1444" s="123" t="s">
        <v>367</v>
      </c>
      <c r="O1444" s="123" t="str">
        <f t="shared" si="46"/>
        <v>-</v>
      </c>
      <c r="P1444" s="127" t="s">
        <v>336</v>
      </c>
    </row>
    <row r="1445" spans="1:16" s="123" customFormat="1" x14ac:dyDescent="0.25">
      <c r="A1445" s="123">
        <v>2016</v>
      </c>
      <c r="B1445" s="124">
        <v>80</v>
      </c>
      <c r="C1445" s="123" t="s">
        <v>89</v>
      </c>
      <c r="D1445" s="123" t="s">
        <v>331</v>
      </c>
      <c r="E1445" s="123">
        <v>30001</v>
      </c>
      <c r="F1445" s="123">
        <v>35</v>
      </c>
      <c r="G1445" s="123">
        <v>23810030001</v>
      </c>
      <c r="H1445" s="125" t="s">
        <v>332</v>
      </c>
      <c r="I1445" s="123" t="s">
        <v>333</v>
      </c>
      <c r="J1445" s="123" t="s">
        <v>3538</v>
      </c>
      <c r="K1445" s="123">
        <v>28</v>
      </c>
      <c r="L1445" s="126">
        <f t="shared" si="45"/>
        <v>0.8</v>
      </c>
      <c r="M1445" s="123" t="s">
        <v>3539</v>
      </c>
      <c r="N1445" s="123">
        <v>33</v>
      </c>
      <c r="O1445" s="123">
        <f t="shared" si="46"/>
        <v>2</v>
      </c>
      <c r="P1445" s="127" t="s">
        <v>336</v>
      </c>
    </row>
    <row r="1446" spans="1:16" s="123" customFormat="1" x14ac:dyDescent="0.25">
      <c r="A1446" s="123">
        <v>2014</v>
      </c>
      <c r="B1446" s="124">
        <v>80</v>
      </c>
      <c r="C1446" s="123" t="s">
        <v>89</v>
      </c>
      <c r="D1446" s="123" t="s">
        <v>347</v>
      </c>
      <c r="E1446" s="123">
        <v>31407</v>
      </c>
      <c r="F1446" s="123">
        <v>18</v>
      </c>
      <c r="G1446" s="123">
        <v>32211031407</v>
      </c>
      <c r="H1446" s="125" t="s">
        <v>375</v>
      </c>
      <c r="I1446" s="123" t="s">
        <v>376</v>
      </c>
      <c r="J1446" s="123" t="s">
        <v>3540</v>
      </c>
      <c r="K1446" s="123">
        <v>19</v>
      </c>
      <c r="L1446" s="126">
        <f t="shared" si="45"/>
        <v>1.0555555555555556</v>
      </c>
      <c r="M1446" s="123" t="s">
        <v>3541</v>
      </c>
      <c r="N1446" s="123">
        <v>22</v>
      </c>
      <c r="O1446" s="123">
        <f t="shared" si="46"/>
        <v>-4</v>
      </c>
      <c r="P1446" s="127" t="s">
        <v>336</v>
      </c>
    </row>
    <row r="1447" spans="1:16" s="123" customFormat="1" x14ac:dyDescent="0.25">
      <c r="A1447" s="123">
        <v>2015</v>
      </c>
      <c r="B1447" s="124">
        <v>80</v>
      </c>
      <c r="C1447" s="123" t="s">
        <v>89</v>
      </c>
      <c r="D1447" s="123" t="s">
        <v>347</v>
      </c>
      <c r="E1447" s="123">
        <v>31407</v>
      </c>
      <c r="F1447" s="123">
        <v>24</v>
      </c>
      <c r="G1447" s="123">
        <v>32211031407</v>
      </c>
      <c r="H1447" s="125" t="s">
        <v>375</v>
      </c>
      <c r="I1447" s="123" t="s">
        <v>376</v>
      </c>
      <c r="J1447" s="123" t="s">
        <v>3542</v>
      </c>
      <c r="K1447" s="123">
        <v>14</v>
      </c>
      <c r="L1447" s="126">
        <f t="shared" si="45"/>
        <v>0.58333333333333337</v>
      </c>
      <c r="M1447" s="123" t="s">
        <v>3543</v>
      </c>
      <c r="N1447" s="123">
        <v>24</v>
      </c>
      <c r="O1447" s="123">
        <f t="shared" si="46"/>
        <v>0</v>
      </c>
      <c r="P1447" s="127" t="s">
        <v>336</v>
      </c>
    </row>
    <row r="1448" spans="1:16" s="123" customFormat="1" x14ac:dyDescent="0.25">
      <c r="A1448" s="123">
        <v>2016</v>
      </c>
      <c r="B1448" s="124">
        <v>80</v>
      </c>
      <c r="C1448" s="123" t="s">
        <v>89</v>
      </c>
      <c r="D1448" s="123" t="s">
        <v>347</v>
      </c>
      <c r="E1448" s="123">
        <v>31407</v>
      </c>
      <c r="F1448" s="123">
        <v>24</v>
      </c>
      <c r="G1448" s="123">
        <v>32211031407</v>
      </c>
      <c r="H1448" s="125" t="s">
        <v>375</v>
      </c>
      <c r="I1448" s="123" t="s">
        <v>376</v>
      </c>
      <c r="J1448" s="123" t="s">
        <v>3544</v>
      </c>
      <c r="K1448" s="123">
        <v>34</v>
      </c>
      <c r="L1448" s="126">
        <f t="shared" si="45"/>
        <v>1.4166666666666667</v>
      </c>
      <c r="M1448" s="123" t="s">
        <v>3545</v>
      </c>
      <c r="N1448" s="123">
        <v>25</v>
      </c>
      <c r="O1448" s="123">
        <f t="shared" si="46"/>
        <v>-1</v>
      </c>
      <c r="P1448" s="127" t="s">
        <v>336</v>
      </c>
    </row>
    <row r="1449" spans="1:16" s="123" customFormat="1" x14ac:dyDescent="0.25">
      <c r="A1449" s="123">
        <v>2014</v>
      </c>
      <c r="B1449" s="124">
        <v>80</v>
      </c>
      <c r="C1449" s="123" t="s">
        <v>89</v>
      </c>
      <c r="D1449" s="123" t="s">
        <v>347</v>
      </c>
      <c r="E1449" s="123">
        <v>32408</v>
      </c>
      <c r="F1449" s="123">
        <v>18</v>
      </c>
      <c r="G1449" s="123">
        <v>32211032408</v>
      </c>
      <c r="H1449" s="125" t="s">
        <v>556</v>
      </c>
      <c r="I1449" s="123" t="s">
        <v>348</v>
      </c>
      <c r="J1449" s="123" t="s">
        <v>3546</v>
      </c>
      <c r="K1449" s="123">
        <v>36</v>
      </c>
      <c r="L1449" s="126">
        <f t="shared" ref="L1449:L1485" si="47">K1449/F1449</f>
        <v>2</v>
      </c>
      <c r="M1449" s="123" t="s">
        <v>3547</v>
      </c>
      <c r="N1449" s="123" t="s">
        <v>367</v>
      </c>
      <c r="O1449" s="123" t="str">
        <f t="shared" si="46"/>
        <v>-</v>
      </c>
      <c r="P1449" s="127" t="s">
        <v>336</v>
      </c>
    </row>
    <row r="1450" spans="1:16" s="123" customFormat="1" x14ac:dyDescent="0.25">
      <c r="A1450" s="123">
        <v>2014</v>
      </c>
      <c r="B1450" s="124">
        <v>80</v>
      </c>
      <c r="C1450" s="123" t="s">
        <v>89</v>
      </c>
      <c r="D1450" s="123" t="s">
        <v>399</v>
      </c>
      <c r="E1450" s="123">
        <v>31122</v>
      </c>
      <c r="F1450" s="123">
        <v>30</v>
      </c>
      <c r="G1450" s="123">
        <v>23210031122</v>
      </c>
      <c r="H1450" s="125" t="s">
        <v>1053</v>
      </c>
      <c r="I1450" s="123" t="s">
        <v>1054</v>
      </c>
      <c r="J1450" s="123" t="s">
        <v>3548</v>
      </c>
      <c r="K1450" s="123">
        <v>19</v>
      </c>
      <c r="L1450" s="126">
        <f t="shared" si="47"/>
        <v>0.6333333333333333</v>
      </c>
      <c r="M1450" s="123" t="s">
        <v>3549</v>
      </c>
      <c r="N1450" s="123" t="s">
        <v>367</v>
      </c>
      <c r="O1450" s="123" t="str">
        <f t="shared" si="46"/>
        <v>-</v>
      </c>
      <c r="P1450" s="127" t="s">
        <v>336</v>
      </c>
    </row>
    <row r="1451" spans="1:16" s="123" customFormat="1" x14ac:dyDescent="0.25">
      <c r="A1451" s="123">
        <v>2015</v>
      </c>
      <c r="B1451" s="124">
        <v>80</v>
      </c>
      <c r="C1451" s="123" t="s">
        <v>89</v>
      </c>
      <c r="D1451" s="123" t="s">
        <v>399</v>
      </c>
      <c r="E1451" s="123">
        <v>31122</v>
      </c>
      <c r="F1451" s="123">
        <v>30</v>
      </c>
      <c r="G1451" s="123">
        <v>23210031122</v>
      </c>
      <c r="H1451" s="125" t="s">
        <v>1053</v>
      </c>
      <c r="I1451" s="123" t="s">
        <v>1054</v>
      </c>
      <c r="J1451" s="123" t="s">
        <v>3550</v>
      </c>
      <c r="K1451" s="123">
        <v>26</v>
      </c>
      <c r="L1451" s="126">
        <f t="shared" si="47"/>
        <v>0.8666666666666667</v>
      </c>
      <c r="M1451" s="123" t="s">
        <v>3551</v>
      </c>
      <c r="N1451" s="123" t="s">
        <v>367</v>
      </c>
      <c r="O1451" s="123" t="str">
        <f t="shared" si="46"/>
        <v>-</v>
      </c>
      <c r="P1451" s="127" t="s">
        <v>336</v>
      </c>
    </row>
    <row r="1452" spans="1:16" s="123" customFormat="1" x14ac:dyDescent="0.25">
      <c r="A1452" s="123">
        <v>2016</v>
      </c>
      <c r="B1452" s="124">
        <v>80</v>
      </c>
      <c r="C1452" s="123" t="s">
        <v>89</v>
      </c>
      <c r="D1452" s="123" t="s">
        <v>399</v>
      </c>
      <c r="E1452" s="123">
        <v>31122</v>
      </c>
      <c r="F1452" s="123">
        <v>30</v>
      </c>
      <c r="G1452" s="123">
        <v>23210031122</v>
      </c>
      <c r="H1452" s="125" t="s">
        <v>1053</v>
      </c>
      <c r="I1452" s="123" t="s">
        <v>1054</v>
      </c>
      <c r="J1452" s="123" t="s">
        <v>3552</v>
      </c>
      <c r="K1452" s="123">
        <v>22</v>
      </c>
      <c r="L1452" s="126">
        <f t="shared" si="47"/>
        <v>0.73333333333333328</v>
      </c>
      <c r="M1452" s="123" t="s">
        <v>3553</v>
      </c>
      <c r="N1452" s="123">
        <v>28</v>
      </c>
      <c r="O1452" s="123">
        <f t="shared" si="46"/>
        <v>2</v>
      </c>
      <c r="P1452" s="127" t="s">
        <v>336</v>
      </c>
    </row>
    <row r="1453" spans="1:16" s="123" customFormat="1" x14ac:dyDescent="0.25">
      <c r="A1453" s="123">
        <v>2014</v>
      </c>
      <c r="B1453" s="124">
        <v>80</v>
      </c>
      <c r="C1453" s="123" t="s">
        <v>89</v>
      </c>
      <c r="D1453" s="123" t="s">
        <v>399</v>
      </c>
      <c r="E1453" s="123">
        <v>33411</v>
      </c>
      <c r="F1453" s="123">
        <v>30</v>
      </c>
      <c r="G1453" s="123">
        <v>23210033411</v>
      </c>
      <c r="H1453" s="125" t="s">
        <v>416</v>
      </c>
      <c r="I1453" s="123" t="s">
        <v>417</v>
      </c>
      <c r="J1453" s="123" t="s">
        <v>3554</v>
      </c>
      <c r="K1453" s="123">
        <v>24</v>
      </c>
      <c r="L1453" s="126">
        <f t="shared" si="47"/>
        <v>0.8</v>
      </c>
      <c r="M1453" s="123" t="s">
        <v>3555</v>
      </c>
      <c r="N1453" s="123" t="s">
        <v>367</v>
      </c>
      <c r="O1453" s="123" t="str">
        <f t="shared" si="46"/>
        <v>-</v>
      </c>
      <c r="P1453" s="127" t="s">
        <v>336</v>
      </c>
    </row>
    <row r="1454" spans="1:16" s="123" customFormat="1" x14ac:dyDescent="0.25">
      <c r="A1454" s="123">
        <v>2015</v>
      </c>
      <c r="B1454" s="124">
        <v>80</v>
      </c>
      <c r="C1454" s="123" t="s">
        <v>89</v>
      </c>
      <c r="D1454" s="123" t="s">
        <v>399</v>
      </c>
      <c r="E1454" s="123">
        <v>33411</v>
      </c>
      <c r="F1454" s="123">
        <v>30</v>
      </c>
      <c r="G1454" s="123">
        <v>23210033411</v>
      </c>
      <c r="H1454" s="125" t="s">
        <v>416</v>
      </c>
      <c r="I1454" s="123" t="s">
        <v>417</v>
      </c>
      <c r="J1454" s="123" t="s">
        <v>3556</v>
      </c>
      <c r="K1454" s="123">
        <v>17</v>
      </c>
      <c r="L1454" s="126">
        <f t="shared" si="47"/>
        <v>0.56666666666666665</v>
      </c>
      <c r="M1454" s="123" t="s">
        <v>3557</v>
      </c>
      <c r="N1454" s="123" t="s">
        <v>367</v>
      </c>
      <c r="O1454" s="123" t="str">
        <f t="shared" si="46"/>
        <v>-</v>
      </c>
      <c r="P1454" s="127" t="s">
        <v>336</v>
      </c>
    </row>
    <row r="1455" spans="1:16" s="123" customFormat="1" x14ac:dyDescent="0.25">
      <c r="A1455" s="123">
        <v>2016</v>
      </c>
      <c r="B1455" s="124">
        <v>80</v>
      </c>
      <c r="C1455" s="123" t="s">
        <v>89</v>
      </c>
      <c r="D1455" s="123" t="s">
        <v>399</v>
      </c>
      <c r="E1455" s="123">
        <v>33411</v>
      </c>
      <c r="F1455" s="123">
        <v>30</v>
      </c>
      <c r="G1455" s="123">
        <v>23210033411</v>
      </c>
      <c r="H1455" s="125" t="s">
        <v>416</v>
      </c>
      <c r="I1455" s="123" t="s">
        <v>417</v>
      </c>
      <c r="J1455" s="123" t="s">
        <v>3558</v>
      </c>
      <c r="K1455" s="123">
        <v>24</v>
      </c>
      <c r="L1455" s="126">
        <f t="shared" si="47"/>
        <v>0.8</v>
      </c>
      <c r="M1455" s="123" t="s">
        <v>3559</v>
      </c>
      <c r="N1455" s="123">
        <v>23</v>
      </c>
      <c r="O1455" s="123">
        <f t="shared" si="46"/>
        <v>7</v>
      </c>
      <c r="P1455" s="127" t="s">
        <v>336</v>
      </c>
    </row>
    <row r="1456" spans="1:16" s="123" customFormat="1" x14ac:dyDescent="0.25">
      <c r="A1456" s="123">
        <v>2014</v>
      </c>
      <c r="B1456" s="124">
        <v>80</v>
      </c>
      <c r="C1456" s="123" t="s">
        <v>3560</v>
      </c>
      <c r="D1456" s="123" t="s">
        <v>347</v>
      </c>
      <c r="E1456" s="123">
        <v>25005</v>
      </c>
      <c r="F1456" s="123">
        <v>15</v>
      </c>
      <c r="G1456" s="123">
        <v>32211025005</v>
      </c>
      <c r="H1456" s="125" t="s">
        <v>3561</v>
      </c>
      <c r="I1456" s="123" t="s">
        <v>3562</v>
      </c>
      <c r="J1456" s="123" t="s">
        <v>3563</v>
      </c>
      <c r="K1456" s="123">
        <v>11</v>
      </c>
      <c r="L1456" s="126">
        <f t="shared" si="47"/>
        <v>0.73333333333333328</v>
      </c>
      <c r="M1456" s="123" t="s">
        <v>3564</v>
      </c>
      <c r="N1456" s="123">
        <v>15</v>
      </c>
      <c r="O1456" s="123">
        <f t="shared" si="46"/>
        <v>0</v>
      </c>
      <c r="P1456" s="127" t="s">
        <v>336</v>
      </c>
    </row>
    <row r="1457" spans="1:16" s="123" customFormat="1" x14ac:dyDescent="0.25">
      <c r="A1457" s="123">
        <v>2015</v>
      </c>
      <c r="B1457" s="124">
        <v>80</v>
      </c>
      <c r="C1457" s="123" t="s">
        <v>3560</v>
      </c>
      <c r="D1457" s="123" t="s">
        <v>347</v>
      </c>
      <c r="E1457" s="123">
        <v>25005</v>
      </c>
      <c r="F1457" s="123">
        <v>15</v>
      </c>
      <c r="G1457" s="123">
        <v>32211025005</v>
      </c>
      <c r="H1457" s="125" t="s">
        <v>3561</v>
      </c>
      <c r="I1457" s="123" t="s">
        <v>3562</v>
      </c>
      <c r="J1457" s="123" t="s">
        <v>3565</v>
      </c>
      <c r="K1457" s="123">
        <v>4</v>
      </c>
      <c r="L1457" s="126">
        <f t="shared" si="47"/>
        <v>0.26666666666666666</v>
      </c>
      <c r="M1457" s="123" t="s">
        <v>3566</v>
      </c>
      <c r="N1457" s="123">
        <v>12</v>
      </c>
      <c r="O1457" s="123">
        <f t="shared" si="46"/>
        <v>3</v>
      </c>
      <c r="P1457" s="127" t="s">
        <v>336</v>
      </c>
    </row>
    <row r="1458" spans="1:16" s="123" customFormat="1" x14ac:dyDescent="0.25">
      <c r="A1458" s="123">
        <v>2016</v>
      </c>
      <c r="B1458" s="124">
        <v>80</v>
      </c>
      <c r="C1458" s="123" t="s">
        <v>3560</v>
      </c>
      <c r="D1458" s="123" t="s">
        <v>347</v>
      </c>
      <c r="E1458" s="123">
        <v>25005</v>
      </c>
      <c r="F1458" s="123">
        <v>15</v>
      </c>
      <c r="G1458" s="123">
        <v>32211025005</v>
      </c>
      <c r="H1458" s="125" t="s">
        <v>3561</v>
      </c>
      <c r="I1458" s="123" t="s">
        <v>3562</v>
      </c>
      <c r="J1458" s="123" t="s">
        <v>3567</v>
      </c>
      <c r="K1458" s="123">
        <v>27</v>
      </c>
      <c r="L1458" s="126">
        <f t="shared" si="47"/>
        <v>1.8</v>
      </c>
      <c r="M1458" s="123" t="s">
        <v>3568</v>
      </c>
      <c r="N1458" s="123">
        <v>16</v>
      </c>
      <c r="O1458" s="123">
        <f t="shared" si="46"/>
        <v>-1</v>
      </c>
      <c r="P1458" s="127" t="s">
        <v>336</v>
      </c>
    </row>
    <row r="1459" spans="1:16" s="123" customFormat="1" x14ac:dyDescent="0.25">
      <c r="A1459" s="123">
        <v>2014</v>
      </c>
      <c r="B1459" s="124">
        <v>80</v>
      </c>
      <c r="C1459" s="123" t="s">
        <v>3560</v>
      </c>
      <c r="D1459" s="123" t="s">
        <v>347</v>
      </c>
      <c r="E1459" s="123">
        <v>25515</v>
      </c>
      <c r="F1459" s="123">
        <v>15</v>
      </c>
      <c r="G1459" s="123">
        <v>32211025515</v>
      </c>
      <c r="H1459" s="125" t="s">
        <v>713</v>
      </c>
      <c r="I1459" s="123" t="s">
        <v>714</v>
      </c>
      <c r="J1459" s="123" t="s">
        <v>3569</v>
      </c>
      <c r="K1459" s="123">
        <v>17</v>
      </c>
      <c r="L1459" s="126">
        <f t="shared" si="47"/>
        <v>1.1333333333333333</v>
      </c>
      <c r="M1459" s="123" t="s">
        <v>3570</v>
      </c>
      <c r="N1459" s="123">
        <v>14</v>
      </c>
      <c r="O1459" s="123">
        <f t="shared" si="46"/>
        <v>1</v>
      </c>
      <c r="P1459" s="127" t="s">
        <v>336</v>
      </c>
    </row>
    <row r="1460" spans="1:16" s="123" customFormat="1" x14ac:dyDescent="0.25">
      <c r="A1460" s="123">
        <v>2015</v>
      </c>
      <c r="B1460" s="124">
        <v>80</v>
      </c>
      <c r="C1460" s="123" t="s">
        <v>3560</v>
      </c>
      <c r="D1460" s="123" t="s">
        <v>347</v>
      </c>
      <c r="E1460" s="123">
        <v>25515</v>
      </c>
      <c r="F1460" s="123">
        <v>15</v>
      </c>
      <c r="G1460" s="123">
        <v>32211025515</v>
      </c>
      <c r="H1460" s="125" t="s">
        <v>713</v>
      </c>
      <c r="I1460" s="123" t="s">
        <v>714</v>
      </c>
      <c r="J1460" s="123" t="s">
        <v>3571</v>
      </c>
      <c r="K1460" s="123">
        <v>22</v>
      </c>
      <c r="L1460" s="126">
        <f t="shared" si="47"/>
        <v>1.4666666666666666</v>
      </c>
      <c r="M1460" s="123" t="s">
        <v>3572</v>
      </c>
      <c r="N1460" s="123">
        <v>14</v>
      </c>
      <c r="O1460" s="123">
        <f t="shared" si="46"/>
        <v>1</v>
      </c>
      <c r="P1460" s="127" t="s">
        <v>336</v>
      </c>
    </row>
    <row r="1461" spans="1:16" s="123" customFormat="1" x14ac:dyDescent="0.25">
      <c r="A1461" s="123">
        <v>2016</v>
      </c>
      <c r="B1461" s="124">
        <v>80</v>
      </c>
      <c r="C1461" s="123" t="s">
        <v>3560</v>
      </c>
      <c r="D1461" s="123" t="s">
        <v>347</v>
      </c>
      <c r="E1461" s="123">
        <v>25515</v>
      </c>
      <c r="F1461" s="123">
        <v>15</v>
      </c>
      <c r="G1461" s="123">
        <v>32211025515</v>
      </c>
      <c r="H1461" s="125" t="s">
        <v>713</v>
      </c>
      <c r="I1461" s="123" t="s">
        <v>714</v>
      </c>
      <c r="J1461" s="123" t="s">
        <v>3573</v>
      </c>
      <c r="K1461" s="123">
        <v>25</v>
      </c>
      <c r="L1461" s="126">
        <f t="shared" si="47"/>
        <v>1.6666666666666667</v>
      </c>
      <c r="M1461" s="123" t="s">
        <v>3574</v>
      </c>
      <c r="N1461" s="123">
        <v>16</v>
      </c>
      <c r="O1461" s="123">
        <f t="shared" si="46"/>
        <v>-1</v>
      </c>
      <c r="P1461" s="127" t="s">
        <v>336</v>
      </c>
    </row>
    <row r="1462" spans="1:16" s="123" customFormat="1" x14ac:dyDescent="0.25">
      <c r="A1462" s="123">
        <v>2014</v>
      </c>
      <c r="B1462" s="124">
        <v>80</v>
      </c>
      <c r="C1462" s="123" t="s">
        <v>90</v>
      </c>
      <c r="D1462" s="123" t="s">
        <v>331</v>
      </c>
      <c r="E1462" s="123">
        <v>22106</v>
      </c>
      <c r="F1462" s="123">
        <v>35</v>
      </c>
      <c r="G1462" s="123">
        <v>23810022106</v>
      </c>
      <c r="H1462" s="125" t="s">
        <v>757</v>
      </c>
      <c r="I1462" s="123" t="s">
        <v>758</v>
      </c>
      <c r="J1462" s="123" t="s">
        <v>3575</v>
      </c>
      <c r="K1462" s="123">
        <v>58</v>
      </c>
      <c r="L1462" s="126">
        <f t="shared" si="47"/>
        <v>1.6571428571428573</v>
      </c>
      <c r="M1462" s="123" t="s">
        <v>3576</v>
      </c>
      <c r="N1462" s="123">
        <v>32</v>
      </c>
      <c r="O1462" s="123">
        <f t="shared" si="46"/>
        <v>3</v>
      </c>
      <c r="P1462" s="127" t="s">
        <v>336</v>
      </c>
    </row>
    <row r="1463" spans="1:16" s="123" customFormat="1" x14ac:dyDescent="0.25">
      <c r="A1463" s="123">
        <v>2015</v>
      </c>
      <c r="B1463" s="124">
        <v>80</v>
      </c>
      <c r="C1463" s="123" t="s">
        <v>90</v>
      </c>
      <c r="D1463" s="123" t="s">
        <v>331</v>
      </c>
      <c r="E1463" s="123">
        <v>22106</v>
      </c>
      <c r="F1463" s="123">
        <v>35</v>
      </c>
      <c r="G1463" s="123">
        <v>23810022106</v>
      </c>
      <c r="H1463" s="125" t="s">
        <v>757</v>
      </c>
      <c r="I1463" s="123" t="s">
        <v>758</v>
      </c>
      <c r="J1463" s="123" t="s">
        <v>3577</v>
      </c>
      <c r="K1463" s="123">
        <v>50</v>
      </c>
      <c r="L1463" s="126">
        <f t="shared" si="47"/>
        <v>1.4285714285714286</v>
      </c>
      <c r="M1463" s="123" t="s">
        <v>3578</v>
      </c>
      <c r="N1463" s="123">
        <v>24</v>
      </c>
      <c r="O1463" s="123">
        <f t="shared" si="46"/>
        <v>11</v>
      </c>
      <c r="P1463" s="127" t="s">
        <v>336</v>
      </c>
    </row>
    <row r="1464" spans="1:16" s="123" customFormat="1" x14ac:dyDescent="0.25">
      <c r="A1464" s="123">
        <v>2016</v>
      </c>
      <c r="B1464" s="124">
        <v>80</v>
      </c>
      <c r="C1464" s="123" t="s">
        <v>90</v>
      </c>
      <c r="D1464" s="123" t="s">
        <v>331</v>
      </c>
      <c r="E1464" s="123">
        <v>22106</v>
      </c>
      <c r="F1464" s="123">
        <v>24</v>
      </c>
      <c r="G1464" s="123">
        <v>23810022106</v>
      </c>
      <c r="H1464" s="125" t="s">
        <v>757</v>
      </c>
      <c r="I1464" s="123" t="s">
        <v>758</v>
      </c>
      <c r="J1464" s="123" t="s">
        <v>3579</v>
      </c>
      <c r="K1464" s="123">
        <v>70</v>
      </c>
      <c r="L1464" s="126">
        <f t="shared" si="47"/>
        <v>2.9166666666666665</v>
      </c>
      <c r="M1464" s="123" t="s">
        <v>3580</v>
      </c>
      <c r="N1464" s="123">
        <v>25</v>
      </c>
      <c r="O1464" s="123">
        <f t="shared" si="46"/>
        <v>-1</v>
      </c>
      <c r="P1464" s="127" t="s">
        <v>336</v>
      </c>
    </row>
    <row r="1465" spans="1:16" s="123" customFormat="1" x14ac:dyDescent="0.25">
      <c r="A1465" s="123">
        <v>2014</v>
      </c>
      <c r="B1465" s="124">
        <v>80</v>
      </c>
      <c r="C1465" s="123" t="s">
        <v>90</v>
      </c>
      <c r="D1465" s="123" t="s">
        <v>331</v>
      </c>
      <c r="E1465" s="123">
        <v>33403</v>
      </c>
      <c r="F1465" s="123">
        <v>35</v>
      </c>
      <c r="G1465" s="123">
        <v>23810033403</v>
      </c>
      <c r="H1465" s="125" t="s">
        <v>811</v>
      </c>
      <c r="I1465" s="123" t="s">
        <v>812</v>
      </c>
      <c r="J1465" s="123" t="s">
        <v>3581</v>
      </c>
      <c r="K1465" s="123">
        <v>35</v>
      </c>
      <c r="L1465" s="126">
        <f t="shared" si="47"/>
        <v>1</v>
      </c>
      <c r="M1465" s="123" t="s">
        <v>3582</v>
      </c>
      <c r="N1465" s="123">
        <v>26</v>
      </c>
      <c r="O1465" s="123">
        <f t="shared" si="46"/>
        <v>9</v>
      </c>
      <c r="P1465" s="127" t="s">
        <v>336</v>
      </c>
    </row>
    <row r="1466" spans="1:16" s="123" customFormat="1" x14ac:dyDescent="0.25">
      <c r="A1466" s="123">
        <v>2015</v>
      </c>
      <c r="B1466" s="124">
        <v>80</v>
      </c>
      <c r="C1466" s="123" t="s">
        <v>90</v>
      </c>
      <c r="D1466" s="123" t="s">
        <v>331</v>
      </c>
      <c r="E1466" s="123">
        <v>33403</v>
      </c>
      <c r="F1466" s="123">
        <v>35</v>
      </c>
      <c r="G1466" s="123">
        <v>23810033403</v>
      </c>
      <c r="H1466" s="125" t="s">
        <v>811</v>
      </c>
      <c r="I1466" s="123" t="s">
        <v>812</v>
      </c>
      <c r="J1466" s="123" t="s">
        <v>3583</v>
      </c>
      <c r="K1466" s="123">
        <v>29</v>
      </c>
      <c r="L1466" s="126">
        <f t="shared" si="47"/>
        <v>0.82857142857142863</v>
      </c>
      <c r="M1466" s="123" t="s">
        <v>3584</v>
      </c>
      <c r="N1466" s="123">
        <v>26</v>
      </c>
      <c r="O1466" s="123">
        <f t="shared" si="46"/>
        <v>9</v>
      </c>
      <c r="P1466" s="127" t="s">
        <v>336</v>
      </c>
    </row>
    <row r="1467" spans="1:16" s="123" customFormat="1" x14ac:dyDescent="0.25">
      <c r="A1467" s="123">
        <v>2016</v>
      </c>
      <c r="B1467" s="124">
        <v>80</v>
      </c>
      <c r="C1467" s="123" t="s">
        <v>90</v>
      </c>
      <c r="D1467" s="123" t="s">
        <v>331</v>
      </c>
      <c r="E1467" s="123">
        <v>33403</v>
      </c>
      <c r="F1467" s="123">
        <v>35</v>
      </c>
      <c r="G1467" s="123">
        <v>23810033403</v>
      </c>
      <c r="H1467" s="125" t="s">
        <v>811</v>
      </c>
      <c r="I1467" s="123" t="s">
        <v>812</v>
      </c>
      <c r="J1467" s="123" t="s">
        <v>3585</v>
      </c>
      <c r="K1467" s="123">
        <v>42</v>
      </c>
      <c r="L1467" s="126">
        <f t="shared" si="47"/>
        <v>1.2</v>
      </c>
      <c r="M1467" s="123" t="s">
        <v>3586</v>
      </c>
      <c r="N1467" s="123">
        <v>25</v>
      </c>
      <c r="O1467" s="123">
        <f t="shared" si="46"/>
        <v>10</v>
      </c>
      <c r="P1467" s="127" t="s">
        <v>336</v>
      </c>
    </row>
    <row r="1468" spans="1:16" s="123" customFormat="1" x14ac:dyDescent="0.25">
      <c r="A1468" s="123">
        <v>2014</v>
      </c>
      <c r="B1468" s="124">
        <v>80</v>
      </c>
      <c r="C1468" s="123" t="s">
        <v>90</v>
      </c>
      <c r="D1468" s="123" t="s">
        <v>347</v>
      </c>
      <c r="E1468" s="123">
        <v>31209</v>
      </c>
      <c r="F1468" s="123">
        <v>35</v>
      </c>
      <c r="G1468" s="123">
        <v>32211031209</v>
      </c>
      <c r="H1468" s="125" t="s">
        <v>676</v>
      </c>
      <c r="I1468" s="123" t="s">
        <v>677</v>
      </c>
      <c r="J1468" s="123" t="s">
        <v>3587</v>
      </c>
      <c r="K1468" s="123">
        <v>132</v>
      </c>
      <c r="L1468" s="126">
        <f t="shared" si="47"/>
        <v>3.7714285714285714</v>
      </c>
      <c r="M1468" s="123" t="s">
        <v>3588</v>
      </c>
      <c r="N1468" s="123">
        <v>34</v>
      </c>
      <c r="O1468" s="123">
        <f t="shared" si="46"/>
        <v>1</v>
      </c>
      <c r="P1468" s="127" t="s">
        <v>336</v>
      </c>
    </row>
    <row r="1469" spans="1:16" s="123" customFormat="1" x14ac:dyDescent="0.25">
      <c r="A1469" s="123">
        <v>2015</v>
      </c>
      <c r="B1469" s="124">
        <v>80</v>
      </c>
      <c r="C1469" s="123" t="s">
        <v>90</v>
      </c>
      <c r="D1469" s="123" t="s">
        <v>347</v>
      </c>
      <c r="E1469" s="123">
        <v>31209</v>
      </c>
      <c r="F1469" s="123">
        <v>35</v>
      </c>
      <c r="G1469" s="123">
        <v>32211031209</v>
      </c>
      <c r="H1469" s="125" t="s">
        <v>676</v>
      </c>
      <c r="I1469" s="123" t="s">
        <v>677</v>
      </c>
      <c r="J1469" s="123" t="s">
        <v>3589</v>
      </c>
      <c r="K1469" s="123">
        <v>144</v>
      </c>
      <c r="L1469" s="126">
        <f t="shared" si="47"/>
        <v>4.1142857142857139</v>
      </c>
      <c r="M1469" s="123" t="s">
        <v>3590</v>
      </c>
      <c r="N1469" s="123">
        <v>32</v>
      </c>
      <c r="O1469" s="123">
        <f t="shared" si="46"/>
        <v>3</v>
      </c>
      <c r="P1469" s="127" t="s">
        <v>336</v>
      </c>
    </row>
    <row r="1470" spans="1:16" s="123" customFormat="1" x14ac:dyDescent="0.25">
      <c r="A1470" s="123">
        <v>2016</v>
      </c>
      <c r="B1470" s="124">
        <v>80</v>
      </c>
      <c r="C1470" s="123" t="s">
        <v>90</v>
      </c>
      <c r="D1470" s="123" t="s">
        <v>347</v>
      </c>
      <c r="E1470" s="123">
        <v>31209</v>
      </c>
      <c r="F1470" s="123">
        <v>35</v>
      </c>
      <c r="G1470" s="123">
        <v>32211031209</v>
      </c>
      <c r="H1470" s="125" t="s">
        <v>676</v>
      </c>
      <c r="I1470" s="123" t="s">
        <v>677</v>
      </c>
      <c r="J1470" s="123" t="s">
        <v>3591</v>
      </c>
      <c r="K1470" s="123">
        <v>135</v>
      </c>
      <c r="L1470" s="126">
        <f t="shared" si="47"/>
        <v>3.8571428571428572</v>
      </c>
      <c r="M1470" s="123" t="s">
        <v>3592</v>
      </c>
      <c r="N1470" s="123">
        <v>36</v>
      </c>
      <c r="O1470" s="123">
        <f t="shared" si="46"/>
        <v>-1</v>
      </c>
      <c r="P1470" s="127" t="s">
        <v>336</v>
      </c>
    </row>
    <row r="1471" spans="1:16" s="123" customFormat="1" x14ac:dyDescent="0.25">
      <c r="A1471" s="123">
        <v>2014</v>
      </c>
      <c r="B1471" s="124">
        <v>80</v>
      </c>
      <c r="C1471" s="123" t="s">
        <v>90</v>
      </c>
      <c r="D1471" s="123" t="s">
        <v>347</v>
      </c>
      <c r="E1471" s="123">
        <v>31309</v>
      </c>
      <c r="F1471" s="123">
        <v>35</v>
      </c>
      <c r="G1471" s="123">
        <v>32211031309</v>
      </c>
      <c r="H1471" s="125" t="s">
        <v>3593</v>
      </c>
      <c r="I1471" s="123" t="s">
        <v>3594</v>
      </c>
      <c r="J1471" s="123" t="s">
        <v>3595</v>
      </c>
      <c r="K1471" s="123">
        <v>54</v>
      </c>
      <c r="L1471" s="126">
        <f t="shared" si="47"/>
        <v>1.5428571428571429</v>
      </c>
      <c r="M1471" s="123" t="s">
        <v>3596</v>
      </c>
      <c r="N1471" s="123">
        <v>36</v>
      </c>
      <c r="O1471" s="123">
        <f t="shared" si="46"/>
        <v>-1</v>
      </c>
      <c r="P1471" s="127" t="s">
        <v>336</v>
      </c>
    </row>
    <row r="1472" spans="1:16" s="123" customFormat="1" x14ac:dyDescent="0.25">
      <c r="A1472" s="123">
        <v>2015</v>
      </c>
      <c r="B1472" s="124">
        <v>80</v>
      </c>
      <c r="C1472" s="123" t="s">
        <v>90</v>
      </c>
      <c r="D1472" s="123" t="s">
        <v>347</v>
      </c>
      <c r="E1472" s="123">
        <v>31309</v>
      </c>
      <c r="F1472" s="123">
        <v>35</v>
      </c>
      <c r="G1472" s="123">
        <v>32211031309</v>
      </c>
      <c r="H1472" s="125" t="s">
        <v>3593</v>
      </c>
      <c r="I1472" s="123" t="s">
        <v>3594</v>
      </c>
      <c r="J1472" s="123" t="s">
        <v>3597</v>
      </c>
      <c r="K1472" s="123">
        <v>73</v>
      </c>
      <c r="L1472" s="126">
        <f t="shared" si="47"/>
        <v>2.0857142857142859</v>
      </c>
      <c r="M1472" s="123" t="s">
        <v>3598</v>
      </c>
      <c r="N1472" s="123">
        <v>35</v>
      </c>
      <c r="O1472" s="123">
        <f t="shared" si="46"/>
        <v>0</v>
      </c>
      <c r="P1472" s="127" t="s">
        <v>336</v>
      </c>
    </row>
    <row r="1473" spans="1:16" s="123" customFormat="1" x14ac:dyDescent="0.25">
      <c r="A1473" s="123">
        <v>2016</v>
      </c>
      <c r="B1473" s="124">
        <v>80</v>
      </c>
      <c r="C1473" s="123" t="s">
        <v>90</v>
      </c>
      <c r="D1473" s="123" t="s">
        <v>347</v>
      </c>
      <c r="E1473" s="123">
        <v>31309</v>
      </c>
      <c r="F1473" s="123">
        <v>35</v>
      </c>
      <c r="G1473" s="123">
        <v>32211031309</v>
      </c>
      <c r="H1473" s="125" t="s">
        <v>3593</v>
      </c>
      <c r="I1473" s="123" t="s">
        <v>3594</v>
      </c>
      <c r="J1473" s="123" t="s">
        <v>3599</v>
      </c>
      <c r="K1473" s="123">
        <v>84</v>
      </c>
      <c r="L1473" s="126">
        <f t="shared" si="47"/>
        <v>2.4</v>
      </c>
      <c r="M1473" s="123" t="s">
        <v>3600</v>
      </c>
      <c r="N1473" s="123">
        <v>34</v>
      </c>
      <c r="O1473" s="123">
        <f t="shared" si="46"/>
        <v>1</v>
      </c>
      <c r="P1473" s="127" t="s">
        <v>336</v>
      </c>
    </row>
    <row r="1474" spans="1:16" s="123" customFormat="1" x14ac:dyDescent="0.25">
      <c r="A1474" s="123">
        <v>2014</v>
      </c>
      <c r="B1474" s="124">
        <v>80</v>
      </c>
      <c r="C1474" s="123" t="s">
        <v>90</v>
      </c>
      <c r="D1474" s="123" t="s">
        <v>347</v>
      </c>
      <c r="E1474" s="123">
        <v>31407</v>
      </c>
      <c r="F1474" s="123">
        <v>35</v>
      </c>
      <c r="G1474" s="123">
        <v>32211031407</v>
      </c>
      <c r="H1474" s="125" t="s">
        <v>375</v>
      </c>
      <c r="I1474" s="123" t="s">
        <v>376</v>
      </c>
      <c r="J1474" s="123" t="s">
        <v>3601</v>
      </c>
      <c r="K1474" s="123">
        <v>34</v>
      </c>
      <c r="L1474" s="126">
        <f t="shared" si="47"/>
        <v>0.97142857142857142</v>
      </c>
      <c r="M1474" s="123" t="s">
        <v>3602</v>
      </c>
      <c r="N1474" s="123">
        <v>35</v>
      </c>
      <c r="O1474" s="123">
        <f t="shared" si="46"/>
        <v>0</v>
      </c>
      <c r="P1474" s="127" t="s">
        <v>336</v>
      </c>
    </row>
    <row r="1475" spans="1:16" s="123" customFormat="1" x14ac:dyDescent="0.25">
      <c r="A1475" s="123">
        <v>2015</v>
      </c>
      <c r="B1475" s="124">
        <v>80</v>
      </c>
      <c r="C1475" s="123" t="s">
        <v>90</v>
      </c>
      <c r="D1475" s="123" t="s">
        <v>347</v>
      </c>
      <c r="E1475" s="123">
        <v>31407</v>
      </c>
      <c r="F1475" s="123">
        <v>35</v>
      </c>
      <c r="G1475" s="123">
        <v>32211031407</v>
      </c>
      <c r="H1475" s="125" t="s">
        <v>375</v>
      </c>
      <c r="I1475" s="123" t="s">
        <v>376</v>
      </c>
      <c r="J1475" s="123" t="s">
        <v>3603</v>
      </c>
      <c r="K1475" s="123">
        <v>50</v>
      </c>
      <c r="L1475" s="126">
        <f t="shared" si="47"/>
        <v>1.4285714285714286</v>
      </c>
      <c r="M1475" s="123" t="s">
        <v>3604</v>
      </c>
      <c r="N1475" s="123">
        <v>36</v>
      </c>
      <c r="O1475" s="123">
        <f t="shared" ref="O1475:O1485" si="48">IFERROR(F1475-N1475,"-")</f>
        <v>-1</v>
      </c>
      <c r="P1475" s="127" t="s">
        <v>336</v>
      </c>
    </row>
    <row r="1476" spans="1:16" s="123" customFormat="1" x14ac:dyDescent="0.25">
      <c r="A1476" s="123">
        <v>2016</v>
      </c>
      <c r="B1476" s="124">
        <v>80</v>
      </c>
      <c r="C1476" s="123" t="s">
        <v>90</v>
      </c>
      <c r="D1476" s="123" t="s">
        <v>347</v>
      </c>
      <c r="E1476" s="123">
        <v>31407</v>
      </c>
      <c r="F1476" s="123">
        <v>35</v>
      </c>
      <c r="G1476" s="123">
        <v>32211031407</v>
      </c>
      <c r="H1476" s="125" t="s">
        <v>375</v>
      </c>
      <c r="I1476" s="123" t="s">
        <v>376</v>
      </c>
      <c r="J1476" s="123" t="s">
        <v>3605</v>
      </c>
      <c r="K1476" s="123">
        <v>34</v>
      </c>
      <c r="L1476" s="126">
        <f t="shared" si="47"/>
        <v>0.97142857142857142</v>
      </c>
      <c r="M1476" s="123" t="s">
        <v>3606</v>
      </c>
      <c r="N1476" s="123">
        <v>37</v>
      </c>
      <c r="O1476" s="123">
        <f t="shared" si="48"/>
        <v>-2</v>
      </c>
      <c r="P1476" s="127" t="s">
        <v>336</v>
      </c>
    </row>
    <row r="1477" spans="1:16" s="123" customFormat="1" x14ac:dyDescent="0.25">
      <c r="A1477" s="123">
        <v>2014</v>
      </c>
      <c r="B1477" s="124">
        <v>80</v>
      </c>
      <c r="C1477" s="123" t="s">
        <v>90</v>
      </c>
      <c r="D1477" s="123" t="s">
        <v>399</v>
      </c>
      <c r="E1477" s="123">
        <v>22139</v>
      </c>
      <c r="F1477" s="123">
        <v>12</v>
      </c>
      <c r="G1477" s="123">
        <v>23210022139</v>
      </c>
      <c r="H1477" s="125" t="s">
        <v>2434</v>
      </c>
      <c r="I1477" s="123" t="s">
        <v>758</v>
      </c>
      <c r="J1477" s="123" t="s">
        <v>3607</v>
      </c>
      <c r="K1477" s="123">
        <v>39</v>
      </c>
      <c r="L1477" s="126">
        <f t="shared" si="47"/>
        <v>3.25</v>
      </c>
      <c r="M1477" s="123" t="s">
        <v>3608</v>
      </c>
      <c r="N1477" s="123" t="s">
        <v>367</v>
      </c>
      <c r="O1477" s="123" t="str">
        <f t="shared" si="48"/>
        <v>-</v>
      </c>
      <c r="P1477" s="127" t="s">
        <v>336</v>
      </c>
    </row>
    <row r="1478" spans="1:16" s="123" customFormat="1" x14ac:dyDescent="0.25">
      <c r="A1478" s="123">
        <v>2015</v>
      </c>
      <c r="B1478" s="124">
        <v>80</v>
      </c>
      <c r="C1478" s="123" t="s">
        <v>90</v>
      </c>
      <c r="D1478" s="123" t="s">
        <v>399</v>
      </c>
      <c r="E1478" s="123">
        <v>22139</v>
      </c>
      <c r="F1478" s="123">
        <v>12</v>
      </c>
      <c r="G1478" s="123">
        <v>23210022139</v>
      </c>
      <c r="H1478" s="125" t="s">
        <v>2434</v>
      </c>
      <c r="I1478" s="123" t="s">
        <v>758</v>
      </c>
      <c r="J1478" s="123" t="s">
        <v>3609</v>
      </c>
      <c r="K1478" s="123">
        <v>35</v>
      </c>
      <c r="L1478" s="126">
        <f t="shared" si="47"/>
        <v>2.9166666666666665</v>
      </c>
      <c r="M1478" s="123" t="s">
        <v>3610</v>
      </c>
      <c r="N1478" s="123" t="s">
        <v>367</v>
      </c>
      <c r="O1478" s="123" t="str">
        <f t="shared" si="48"/>
        <v>-</v>
      </c>
      <c r="P1478" s="127" t="s">
        <v>336</v>
      </c>
    </row>
    <row r="1479" spans="1:16" s="123" customFormat="1" x14ac:dyDescent="0.25">
      <c r="A1479" s="123">
        <v>2016</v>
      </c>
      <c r="B1479" s="124">
        <v>80</v>
      </c>
      <c r="C1479" s="123" t="s">
        <v>90</v>
      </c>
      <c r="D1479" s="123" t="s">
        <v>399</v>
      </c>
      <c r="E1479" s="123">
        <v>22139</v>
      </c>
      <c r="F1479" s="123">
        <v>12</v>
      </c>
      <c r="G1479" s="123">
        <v>23210022139</v>
      </c>
      <c r="H1479" s="125" t="s">
        <v>2434</v>
      </c>
      <c r="I1479" s="123" t="s">
        <v>758</v>
      </c>
      <c r="J1479" s="123" t="s">
        <v>3611</v>
      </c>
      <c r="K1479" s="123">
        <v>34</v>
      </c>
      <c r="L1479" s="126">
        <f t="shared" si="47"/>
        <v>2.8333333333333335</v>
      </c>
      <c r="M1479" s="123" t="s">
        <v>3612</v>
      </c>
      <c r="N1479" s="123">
        <v>13</v>
      </c>
      <c r="O1479" s="123">
        <f t="shared" si="48"/>
        <v>-1</v>
      </c>
      <c r="P1479" s="127" t="s">
        <v>336</v>
      </c>
    </row>
    <row r="1480" spans="1:16" s="123" customFormat="1" x14ac:dyDescent="0.25">
      <c r="A1480" s="123">
        <v>2014</v>
      </c>
      <c r="B1480" s="124">
        <v>80</v>
      </c>
      <c r="C1480" s="123" t="s">
        <v>90</v>
      </c>
      <c r="D1480" s="123" t="s">
        <v>399</v>
      </c>
      <c r="E1480" s="123">
        <v>33408</v>
      </c>
      <c r="F1480" s="123">
        <v>12</v>
      </c>
      <c r="G1480" s="123">
        <v>23210033408</v>
      </c>
      <c r="H1480" s="125" t="s">
        <v>3613</v>
      </c>
      <c r="I1480" s="123" t="s">
        <v>3614</v>
      </c>
      <c r="J1480" s="123" t="s">
        <v>3615</v>
      </c>
      <c r="K1480" s="123">
        <v>9</v>
      </c>
      <c r="L1480" s="126">
        <f t="shared" si="47"/>
        <v>0.75</v>
      </c>
      <c r="M1480" s="123" t="s">
        <v>3616</v>
      </c>
      <c r="N1480" s="123">
        <v>9</v>
      </c>
      <c r="O1480" s="123">
        <f t="shared" si="48"/>
        <v>3</v>
      </c>
      <c r="P1480" s="127" t="s">
        <v>336</v>
      </c>
    </row>
    <row r="1481" spans="1:16" s="123" customFormat="1" x14ac:dyDescent="0.25">
      <c r="A1481" s="123">
        <v>2015</v>
      </c>
      <c r="B1481" s="124">
        <v>80</v>
      </c>
      <c r="C1481" s="123" t="s">
        <v>90</v>
      </c>
      <c r="D1481" s="123" t="s">
        <v>399</v>
      </c>
      <c r="E1481" s="123">
        <v>33408</v>
      </c>
      <c r="F1481" s="123">
        <v>12</v>
      </c>
      <c r="G1481" s="123">
        <v>23210033408</v>
      </c>
      <c r="H1481" s="125" t="s">
        <v>3613</v>
      </c>
      <c r="I1481" s="123" t="s">
        <v>3614</v>
      </c>
      <c r="J1481" s="123" t="s">
        <v>3617</v>
      </c>
      <c r="K1481" s="123">
        <v>10</v>
      </c>
      <c r="L1481" s="126">
        <f t="shared" si="47"/>
        <v>0.83333333333333337</v>
      </c>
      <c r="M1481" s="123" t="s">
        <v>3618</v>
      </c>
      <c r="N1481" s="123">
        <v>10</v>
      </c>
      <c r="O1481" s="123">
        <f t="shared" si="48"/>
        <v>2</v>
      </c>
      <c r="P1481" s="127" t="s">
        <v>336</v>
      </c>
    </row>
    <row r="1482" spans="1:16" s="123" customFormat="1" x14ac:dyDescent="0.25">
      <c r="A1482" s="123">
        <v>2016</v>
      </c>
      <c r="B1482" s="124">
        <v>80</v>
      </c>
      <c r="C1482" s="123" t="s">
        <v>90</v>
      </c>
      <c r="D1482" s="123" t="s">
        <v>399</v>
      </c>
      <c r="E1482" s="123">
        <v>33408</v>
      </c>
      <c r="F1482" s="123">
        <v>12</v>
      </c>
      <c r="G1482" s="123">
        <v>23210033408</v>
      </c>
      <c r="H1482" s="125" t="s">
        <v>3613</v>
      </c>
      <c r="I1482" s="123" t="s">
        <v>3614</v>
      </c>
      <c r="J1482" s="123" t="s">
        <v>3619</v>
      </c>
      <c r="K1482" s="123">
        <v>12</v>
      </c>
      <c r="L1482" s="126">
        <f t="shared" si="47"/>
        <v>1</v>
      </c>
      <c r="M1482" s="123" t="s">
        <v>3620</v>
      </c>
      <c r="N1482" s="123">
        <v>12</v>
      </c>
      <c r="O1482" s="123">
        <f t="shared" si="48"/>
        <v>0</v>
      </c>
      <c r="P1482" s="127" t="s">
        <v>336</v>
      </c>
    </row>
    <row r="1483" spans="1:16" s="123" customFormat="1" x14ac:dyDescent="0.25">
      <c r="A1483" s="123">
        <v>2014</v>
      </c>
      <c r="B1483" s="124">
        <v>80</v>
      </c>
      <c r="C1483" s="123" t="s">
        <v>90</v>
      </c>
      <c r="D1483" s="123" t="s">
        <v>399</v>
      </c>
      <c r="E1483" s="123">
        <v>33409</v>
      </c>
      <c r="F1483" s="123">
        <v>12</v>
      </c>
      <c r="G1483" s="123">
        <v>23210033409</v>
      </c>
      <c r="H1483" s="125" t="s">
        <v>2449</v>
      </c>
      <c r="I1483" s="123" t="s">
        <v>2450</v>
      </c>
      <c r="J1483" s="123" t="s">
        <v>3621</v>
      </c>
      <c r="K1483" s="123">
        <v>22</v>
      </c>
      <c r="L1483" s="126">
        <f t="shared" si="47"/>
        <v>1.8333333333333333</v>
      </c>
      <c r="M1483" s="123" t="s">
        <v>3622</v>
      </c>
      <c r="N1483" s="123">
        <v>11</v>
      </c>
      <c r="O1483" s="123">
        <f t="shared" si="48"/>
        <v>1</v>
      </c>
      <c r="P1483" s="127" t="s">
        <v>336</v>
      </c>
    </row>
    <row r="1484" spans="1:16" s="123" customFormat="1" x14ac:dyDescent="0.25">
      <c r="A1484" s="123">
        <v>2015</v>
      </c>
      <c r="B1484" s="124">
        <v>80</v>
      </c>
      <c r="C1484" s="123" t="s">
        <v>90</v>
      </c>
      <c r="D1484" s="123" t="s">
        <v>399</v>
      </c>
      <c r="E1484" s="123">
        <v>33409</v>
      </c>
      <c r="F1484" s="123">
        <v>12</v>
      </c>
      <c r="G1484" s="123">
        <v>23210033409</v>
      </c>
      <c r="H1484" s="125" t="s">
        <v>2449</v>
      </c>
      <c r="I1484" s="123" t="s">
        <v>2450</v>
      </c>
      <c r="J1484" s="123" t="s">
        <v>3623</v>
      </c>
      <c r="K1484" s="123">
        <v>23</v>
      </c>
      <c r="L1484" s="126">
        <f t="shared" si="47"/>
        <v>1.9166666666666667</v>
      </c>
      <c r="M1484" s="123" t="s">
        <v>3624</v>
      </c>
      <c r="N1484" s="123">
        <v>11</v>
      </c>
      <c r="O1484" s="123">
        <f t="shared" si="48"/>
        <v>1</v>
      </c>
      <c r="P1484" s="127" t="s">
        <v>336</v>
      </c>
    </row>
    <row r="1485" spans="1:16" s="123" customFormat="1" x14ac:dyDescent="0.25">
      <c r="A1485" s="123">
        <v>2016</v>
      </c>
      <c r="B1485" s="124">
        <v>80</v>
      </c>
      <c r="C1485" s="123" t="s">
        <v>90</v>
      </c>
      <c r="D1485" s="123" t="s">
        <v>399</v>
      </c>
      <c r="E1485" s="123">
        <v>33409</v>
      </c>
      <c r="F1485" s="123">
        <v>12</v>
      </c>
      <c r="G1485" s="123">
        <v>23210033409</v>
      </c>
      <c r="H1485" s="125" t="s">
        <v>2449</v>
      </c>
      <c r="I1485" s="123" t="s">
        <v>2450</v>
      </c>
      <c r="J1485" s="123" t="s">
        <v>3625</v>
      </c>
      <c r="K1485" s="123">
        <v>17</v>
      </c>
      <c r="L1485" s="126">
        <f t="shared" si="47"/>
        <v>1.4166666666666667</v>
      </c>
      <c r="M1485" s="123" t="s">
        <v>3626</v>
      </c>
      <c r="N1485" s="123">
        <v>14</v>
      </c>
      <c r="O1485" s="123">
        <f t="shared" si="48"/>
        <v>-2</v>
      </c>
      <c r="P1485" s="127" t="s">
        <v>336</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Description</vt:lpstr>
      <vt:lpstr>Fiche clg</vt:lpstr>
      <vt:lpstr>Base_clg</vt:lpstr>
      <vt:lpstr>2017</vt:lpstr>
      <vt:lpstr>2016</vt:lpstr>
      <vt:lpstr>2015</vt:lpstr>
      <vt:lpstr>2014</vt:lpstr>
      <vt:lpstr>sevocap</vt:lpstr>
      <vt:lpstr>Etablissement_Code</vt:lpstr>
      <vt:lpstr>Description!Zone_d_impression</vt:lpstr>
      <vt:lpstr>'Fiche clg'!Zone_d_impression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2018-08-02T03:14:29Z</cp:lastPrinted>
  <dcterms:created xsi:type="dcterms:W3CDTF">2009-10-09T10:01:11Z</dcterms:created>
  <dcterms:modified xsi:type="dcterms:W3CDTF">2018-08-02T03:14:54Z</dcterms:modified>
</cp:coreProperties>
</file>